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abela de tarifas e serviços\"/>
    </mc:Choice>
  </mc:AlternateContent>
  <bookViews>
    <workbookView xWindow="0" yWindow="0" windowWidth="20496" windowHeight="7692"/>
  </bookViews>
  <sheets>
    <sheet name="2024" sheetId="5" r:id="rId1"/>
  </sheets>
  <calcPr calcId="152511"/>
</workbook>
</file>

<file path=xl/calcChain.xml><?xml version="1.0" encoding="utf-8"?>
<calcChain xmlns="http://schemas.openxmlformats.org/spreadsheetml/2006/main">
  <c r="P103" i="5" l="1"/>
  <c r="P108" i="5"/>
  <c r="P107" i="5"/>
  <c r="P59" i="5" l="1"/>
  <c r="P40" i="5"/>
  <c r="P49" i="5"/>
  <c r="P30" i="5"/>
  <c r="P25" i="5"/>
  <c r="P26" i="5"/>
  <c r="P27" i="5"/>
  <c r="P19" i="5"/>
  <c r="P16" i="5"/>
  <c r="P17" i="5"/>
  <c r="P10" i="5"/>
  <c r="P5" i="5"/>
  <c r="P6" i="5"/>
  <c r="P7" i="5"/>
  <c r="L108" i="5" l="1"/>
  <c r="L107" i="5"/>
  <c r="L104" i="5"/>
  <c r="L103" i="5"/>
  <c r="H108" i="5"/>
  <c r="H107" i="5"/>
  <c r="H104" i="5"/>
  <c r="H103" i="5"/>
  <c r="L56" i="5"/>
  <c r="L54" i="5"/>
  <c r="P54" i="5" s="1"/>
  <c r="L46" i="5"/>
  <c r="P46" i="5" s="1"/>
  <c r="L24" i="5"/>
  <c r="P24" i="5" s="1"/>
  <c r="L13" i="5"/>
  <c r="P13" i="5" s="1"/>
  <c r="L8" i="5"/>
  <c r="P8" i="5" s="1"/>
  <c r="L4" i="5"/>
  <c r="P4" i="5" s="1"/>
  <c r="G113" i="5"/>
  <c r="D113" i="5"/>
  <c r="G112" i="5"/>
  <c r="D112" i="5"/>
  <c r="C108" i="5"/>
  <c r="C107" i="5"/>
  <c r="C104" i="5"/>
  <c r="C103" i="5"/>
  <c r="G100" i="5"/>
  <c r="G107" i="5" s="1"/>
  <c r="D98" i="5"/>
  <c r="D97" i="5"/>
  <c r="C59" i="5"/>
  <c r="E59" i="5" s="1"/>
  <c r="F59" i="5" s="1"/>
  <c r="G59" i="5" s="1"/>
  <c r="H59" i="5" s="1"/>
  <c r="G56" i="5"/>
  <c r="C56" i="5"/>
  <c r="E56" i="5" s="1"/>
  <c r="C55" i="5"/>
  <c r="E55" i="5" s="1"/>
  <c r="F55" i="5" s="1"/>
  <c r="G55" i="5" s="1"/>
  <c r="H55" i="5" s="1"/>
  <c r="L55" i="5" s="1"/>
  <c r="C54" i="5"/>
  <c r="E54" i="5" s="1"/>
  <c r="F54" i="5" s="1"/>
  <c r="G54" i="5" s="1"/>
  <c r="C53" i="5"/>
  <c r="C52" i="5"/>
  <c r="C51" i="5"/>
  <c r="C50" i="5"/>
  <c r="G49" i="5"/>
  <c r="H49" i="5" s="1"/>
  <c r="C49" i="5"/>
  <c r="E49" i="5" s="1"/>
  <c r="C48" i="5"/>
  <c r="E48" i="5" s="1"/>
  <c r="F48" i="5" s="1"/>
  <c r="G48" i="5" s="1"/>
  <c r="H48" i="5" s="1"/>
  <c r="L48" i="5" s="1"/>
  <c r="C47" i="5"/>
  <c r="E47" i="5" s="1"/>
  <c r="F47" i="5" s="1"/>
  <c r="G47" i="5" s="1"/>
  <c r="H47" i="5" s="1"/>
  <c r="L47" i="5" s="1"/>
  <c r="G46" i="5"/>
  <c r="C46" i="5"/>
  <c r="E46" i="5" s="1"/>
  <c r="C45" i="5"/>
  <c r="E45" i="5" s="1"/>
  <c r="F45" i="5" s="1"/>
  <c r="G45" i="5" s="1"/>
  <c r="H45" i="5" s="1"/>
  <c r="L45" i="5" s="1"/>
  <c r="G44" i="5"/>
  <c r="H44" i="5" s="1"/>
  <c r="L44" i="5" s="1"/>
  <c r="C44" i="5"/>
  <c r="E44" i="5" s="1"/>
  <c r="G43" i="5"/>
  <c r="H43" i="5" s="1"/>
  <c r="L43" i="5" s="1"/>
  <c r="C43" i="5"/>
  <c r="E43" i="5" s="1"/>
  <c r="C42" i="5"/>
  <c r="E42" i="5" s="1"/>
  <c r="F42" i="5" s="1"/>
  <c r="G42" i="5" s="1"/>
  <c r="H42" i="5" s="1"/>
  <c r="L42" i="5" s="1"/>
  <c r="F41" i="5"/>
  <c r="G41" i="5" s="1"/>
  <c r="H41" i="5" s="1"/>
  <c r="L41" i="5" s="1"/>
  <c r="C41" i="5"/>
  <c r="C40" i="5"/>
  <c r="E40" i="5" s="1"/>
  <c r="F40" i="5" s="1"/>
  <c r="G40" i="5" s="1"/>
  <c r="H40" i="5" s="1"/>
  <c r="C39" i="5"/>
  <c r="E39" i="5" s="1"/>
  <c r="F39" i="5" s="1"/>
  <c r="G39" i="5" s="1"/>
  <c r="H39" i="5" s="1"/>
  <c r="L39" i="5" s="1"/>
  <c r="C38" i="5"/>
  <c r="E38" i="5" s="1"/>
  <c r="F38" i="5" s="1"/>
  <c r="G38" i="5" s="1"/>
  <c r="H38" i="5" s="1"/>
  <c r="L38" i="5" s="1"/>
  <c r="C37" i="5"/>
  <c r="E37" i="5" s="1"/>
  <c r="F37" i="5" s="1"/>
  <c r="G37" i="5" s="1"/>
  <c r="H37" i="5" s="1"/>
  <c r="L37" i="5" s="1"/>
  <c r="C36" i="5"/>
  <c r="E36" i="5" s="1"/>
  <c r="F36" i="5" s="1"/>
  <c r="G36" i="5" s="1"/>
  <c r="H36" i="5" s="1"/>
  <c r="L36" i="5" s="1"/>
  <c r="G35" i="5"/>
  <c r="H35" i="5" s="1"/>
  <c r="L35" i="5" s="1"/>
  <c r="C35" i="5"/>
  <c r="E35" i="5" s="1"/>
  <c r="C34" i="5"/>
  <c r="E34" i="5" s="1"/>
  <c r="F34" i="5" s="1"/>
  <c r="G34" i="5" s="1"/>
  <c r="H34" i="5" s="1"/>
  <c r="L34" i="5" s="1"/>
  <c r="C33" i="5"/>
  <c r="E33" i="5" s="1"/>
  <c r="F33" i="5" s="1"/>
  <c r="G33" i="5" s="1"/>
  <c r="H33" i="5" s="1"/>
  <c r="G32" i="5"/>
  <c r="H32" i="5" s="1"/>
  <c r="L32" i="5" s="1"/>
  <c r="C32" i="5"/>
  <c r="E32" i="5" s="1"/>
  <c r="G31" i="5"/>
  <c r="H31" i="5" s="1"/>
  <c r="L31" i="5" s="1"/>
  <c r="C31" i="5"/>
  <c r="C30" i="5"/>
  <c r="E30" i="5" s="1"/>
  <c r="F30" i="5" s="1"/>
  <c r="G30" i="5" s="1"/>
  <c r="H30" i="5" s="1"/>
  <c r="C29" i="5"/>
  <c r="C28" i="5"/>
  <c r="E28" i="5" s="1"/>
  <c r="F28" i="5" s="1"/>
  <c r="G28" i="5" s="1"/>
  <c r="H28" i="5" s="1"/>
  <c r="L28" i="5" s="1"/>
  <c r="C27" i="5"/>
  <c r="E27" i="5" s="1"/>
  <c r="F27" i="5" s="1"/>
  <c r="G27" i="5" s="1"/>
  <c r="G26" i="5"/>
  <c r="H26" i="5" s="1"/>
  <c r="C26" i="5"/>
  <c r="E26" i="5" s="1"/>
  <c r="C25" i="5"/>
  <c r="E25" i="5" s="1"/>
  <c r="F25" i="5" s="1"/>
  <c r="G25" i="5" s="1"/>
  <c r="H25" i="5" s="1"/>
  <c r="C24" i="5"/>
  <c r="E24" i="5" s="1"/>
  <c r="F24" i="5" s="1"/>
  <c r="G24" i="5" s="1"/>
  <c r="C23" i="5"/>
  <c r="E23" i="5" s="1"/>
  <c r="F23" i="5" s="1"/>
  <c r="G23" i="5" s="1"/>
  <c r="H23" i="5" s="1"/>
  <c r="L23" i="5" s="1"/>
  <c r="C22" i="5"/>
  <c r="E22" i="5" s="1"/>
  <c r="F22" i="5" s="1"/>
  <c r="G22" i="5" s="1"/>
  <c r="H22" i="5" s="1"/>
  <c r="L22" i="5" s="1"/>
  <c r="C21" i="5"/>
  <c r="E21" i="5" s="1"/>
  <c r="F21" i="5" s="1"/>
  <c r="G21" i="5" s="1"/>
  <c r="H21" i="5" s="1"/>
  <c r="L21" i="5" s="1"/>
  <c r="C20" i="5"/>
  <c r="F19" i="5"/>
  <c r="G19" i="5" s="1"/>
  <c r="C19" i="5"/>
  <c r="C17" i="5"/>
  <c r="E17" i="5" s="1"/>
  <c r="F17" i="5" s="1"/>
  <c r="G17" i="5" s="1"/>
  <c r="H17" i="5" s="1"/>
  <c r="C16" i="5"/>
  <c r="E16" i="5" s="1"/>
  <c r="F16" i="5" s="1"/>
  <c r="G16" i="5" s="1"/>
  <c r="H16" i="5" s="1"/>
  <c r="G15" i="5"/>
  <c r="H15" i="5" s="1"/>
  <c r="L15" i="5" s="1"/>
  <c r="C15" i="5"/>
  <c r="E15" i="5" s="1"/>
  <c r="C14" i="5"/>
  <c r="E14" i="5" s="1"/>
  <c r="F14" i="5" s="1"/>
  <c r="G14" i="5" s="1"/>
  <c r="H14" i="5" s="1"/>
  <c r="L14" i="5" s="1"/>
  <c r="C13" i="5"/>
  <c r="E13" i="5" s="1"/>
  <c r="F13" i="5" s="1"/>
  <c r="G13" i="5" s="1"/>
  <c r="C12" i="5"/>
  <c r="E12" i="5" s="1"/>
  <c r="F12" i="5" s="1"/>
  <c r="G12" i="5" s="1"/>
  <c r="H12" i="5" s="1"/>
  <c r="L12" i="5" s="1"/>
  <c r="C11" i="5"/>
  <c r="E11" i="5" s="1"/>
  <c r="F11" i="5" s="1"/>
  <c r="G11" i="5" s="1"/>
  <c r="H11" i="5" s="1"/>
  <c r="L11" i="5" s="1"/>
  <c r="C10" i="5"/>
  <c r="E10" i="5" s="1"/>
  <c r="F10" i="5" s="1"/>
  <c r="G10" i="5" s="1"/>
  <c r="C8" i="5"/>
  <c r="E8" i="5" s="1"/>
  <c r="F8" i="5" s="1"/>
  <c r="G8" i="5" s="1"/>
  <c r="G7" i="5"/>
  <c r="C6" i="5"/>
  <c r="E6" i="5" s="1"/>
  <c r="F6" i="5" s="1"/>
  <c r="G6" i="5" s="1"/>
  <c r="H6" i="5" s="1"/>
  <c r="F5" i="5"/>
  <c r="G5" i="5" s="1"/>
  <c r="C5" i="5"/>
  <c r="C4" i="5"/>
  <c r="E4" i="5" s="1"/>
  <c r="F4" i="5" s="1"/>
  <c r="G4" i="5" s="1"/>
  <c r="D100" i="5" l="1"/>
  <c r="D103" i="5" s="1"/>
  <c r="E100" i="5"/>
  <c r="G103" i="5"/>
  <c r="G108" i="5"/>
  <c r="D104" i="5"/>
  <c r="E98" i="5"/>
  <c r="F98" i="5" s="1"/>
  <c r="E97" i="5"/>
  <c r="D107" i="5" l="1"/>
  <c r="D108" i="5"/>
  <c r="E108" i="5"/>
  <c r="E103" i="5"/>
  <c r="E107" i="5"/>
  <c r="E104" i="5"/>
  <c r="F108" i="5"/>
  <c r="F103" i="5"/>
  <c r="F107" i="5"/>
  <c r="F104" i="5"/>
</calcChain>
</file>

<file path=xl/sharedStrings.xml><?xml version="1.0" encoding="utf-8"?>
<sst xmlns="http://schemas.openxmlformats.org/spreadsheetml/2006/main" count="193" uniqueCount="112">
  <si>
    <t>TABELA DE SERVIÇOS</t>
  </si>
  <si>
    <t>DESCRIÇÃO</t>
  </si>
  <si>
    <t>AFERIÇÃO DO HIDRÔMETRO</t>
  </si>
  <si>
    <t>CAMINHÃO PIPA</t>
  </si>
  <si>
    <t>CERTIDÃO NEGATIVA DE DÉBITOS</t>
  </si>
  <si>
    <t>NOTIFICAÇÃO DE DÉBITO/ADESIVO</t>
  </si>
  <si>
    <t>DERIVAÇÃO CLANDESTINA (ANTES DO HIDRÔMETRO)</t>
  </si>
  <si>
    <t>DERIVAÇÃO DE UM PRÉDIO PARA OUTRO PRÉDIO</t>
  </si>
  <si>
    <t>DESOBEDIÊNCIAS ÀS INSTRUÇÕES DO DEMSUR</t>
  </si>
  <si>
    <t>DESPERDÍCIO DE ÁGUA NAS LIG. SEM MEDIÇÃO</t>
  </si>
  <si>
    <t>EMISSÃO DE 2ª VIA</t>
  </si>
  <si>
    <t>EMPREGO EJETORES OU BOMBAS LIGADAS NO HIDR.</t>
  </si>
  <si>
    <t>IMPEDIMENTO DE ACESSO DE FUNC. DEMSUR</t>
  </si>
  <si>
    <t>INICIO DE OBRA DE INSTALAÇÃO DE AGUA, ESGOTO
OU DREN. PLUVIAL EM LOTEAMENTO OU AGRUPAM.
DE EDIFICAÇÕES, SEM AUTORIZAÇÃO DO DEMSUR</t>
  </si>
  <si>
    <t>INSTALAÇÃO DE ELIMINADOR DE AR</t>
  </si>
  <si>
    <t>INTERVENÇÃO INDÉBITA NOS RAMAIS OU REDE</t>
  </si>
  <si>
    <t>INSTALAÇÃO DE VALVULA DE RETENÇÃO</t>
  </si>
  <si>
    <t>LANÇ. AGUAS PLUVIAIS NA REDE COLETORA ESGOTO
(TELHADOS, PÁTIOS, ETC.)</t>
  </si>
  <si>
    <t>LIGAÇÃO PROVISÓRIA</t>
  </si>
  <si>
    <t>LIGAÇÃO DE ÁGUA DE 1/2"</t>
  </si>
  <si>
    <t>LIGAÇÃO DE ÁGUA DE 3/4"</t>
  </si>
  <si>
    <t>LIGAÇÃO DE ÁGUA DE 1"</t>
  </si>
  <si>
    <t>LIGAÇÃO DE ÁGUA DE 1 1/2"</t>
  </si>
  <si>
    <t>LIGAÇÃO DE ESGOTO DE 4"</t>
  </si>
  <si>
    <t>LIGAÇÃO DE ESGOTO DE 6"</t>
  </si>
  <si>
    <t>MANOBRA REGISTRO EXTERNO SEM AUT. DEMSUR</t>
  </si>
  <si>
    <t>MÃO DE OBRA TROCA DE BUCHA 1/2"</t>
  </si>
  <si>
    <t>MÃO DE OBRA TROCA DE CASTELO DE 1/2"</t>
  </si>
  <si>
    <t>MÃO DE OBRA TROCA DE REGISTRO 1/2" e 3/4"</t>
  </si>
  <si>
    <t>MÃO DE OBRA TROCA PÉ DE CAVALETE 1/2"</t>
  </si>
  <si>
    <t>MONTAGEM DE CAVALETE (TORRE)</t>
  </si>
  <si>
    <t>MUDANÇA DE LIGAÇÃO DE ESGOTO 4"</t>
  </si>
  <si>
    <t>MUDANÇA DE LIGAÇÃO DE ESGOTO 6"</t>
  </si>
  <si>
    <t>MUDANÇA DE PADRÃO 1/2"</t>
  </si>
  <si>
    <t>MUDANÇA DE PADRÃO 3/4"</t>
  </si>
  <si>
    <t>MUDANÇA DE PADRÃO 1"</t>
  </si>
  <si>
    <t>MUDANÇA DE PADRÃO 1 1/2"</t>
  </si>
  <si>
    <t>NÃO CUMPRIMENTO DETERMINAÇÕES POR ESCRITO
DO PESSOAL AUTORIZADO PARA FAZER A INSPEÇÃO.</t>
  </si>
  <si>
    <t>REAVISO DE CONTA</t>
  </si>
  <si>
    <t>RELIGAÇÃO DE CORTE</t>
  </si>
  <si>
    <t>RELIGAÇÃO DE CORTE / RAMAL</t>
  </si>
  <si>
    <t>RELIGAÇÃO DE CORTE / MUDANÇA DE PADRÃO</t>
  </si>
  <si>
    <t>RELIGAÇÃO DE RAMAL</t>
  </si>
  <si>
    <t>RELIGAÇÃO DE SUPRESSÃO</t>
  </si>
  <si>
    <t>RELIGAÇÃO DE SUPRESSÃO / RAMAL</t>
  </si>
  <si>
    <t>RELIGAÇÃO DE ESGOTO</t>
  </si>
  <si>
    <t>RETIRADA ABUSIVA, DANIF. OU INVERSÃO HIDR. 1/2"</t>
  </si>
  <si>
    <t>RETIRADA ABUSIVA, DANIF. OU INVERSÃO HIDR. 3/4"</t>
  </si>
  <si>
    <t>RETIRADA ABUSIVA, DANIF. OU INVERSÃO HIDR. 1"</t>
  </si>
  <si>
    <t>RETIRADA ABUSIVA, DANIF. OU INVERSÃO HIDR. 1 1/2"</t>
  </si>
  <si>
    <t>PADRONIZAÇÃO DE CAVALETE 1 1/2'' (PADRÃO DEMSUR)</t>
  </si>
  <si>
    <t>PADRONIZAÇÃO DE CAVALETE 1'' (PADRÃO DEMSUR)</t>
  </si>
  <si>
    <t>PADRONIZAÇÃO DE CAVALETE 1/2" 3/4'' (PADRÃO DEMSUR)</t>
  </si>
  <si>
    <t>VIOLAÇÃO</t>
  </si>
  <si>
    <t>VISTORIA DE VAZAMENTO</t>
  </si>
  <si>
    <t>TABELA DE PEÇAS</t>
  </si>
  <si>
    <t>TARIFAS MÍNIMAS - 10M³</t>
  </si>
  <si>
    <t>ÁGUA</t>
  </si>
  <si>
    <t>CASTELO 1/2"</t>
  </si>
  <si>
    <t>ESGOTO</t>
  </si>
  <si>
    <t>CAVALETE 1/2" 12,5 cm</t>
  </si>
  <si>
    <t>CAVALETE 1/2" 25 cm</t>
  </si>
  <si>
    <t>CAVALETE 1/2" 50 cm</t>
  </si>
  <si>
    <t>CAVALETE 3/4"</t>
  </si>
  <si>
    <t>CAVALETE 1"</t>
  </si>
  <si>
    <t>CRUZETA 1/2''</t>
  </si>
  <si>
    <t>HIDRÔMETRO 1/2"</t>
  </si>
  <si>
    <t>REPASSE USO REC. HÍD.</t>
  </si>
  <si>
    <t>HIDRÔMETRO 3/4"</t>
  </si>
  <si>
    <t>HIDRÔMETRO 1"</t>
  </si>
  <si>
    <t>HIDRÔMETRO 1 1/2"</t>
  </si>
  <si>
    <t>MÍNIMO DA CONTA - 3 COLETAS</t>
  </si>
  <si>
    <t>JOELHO GALV. 1/2"</t>
  </si>
  <si>
    <t>RESIDENCIAL E PÚBLICA</t>
  </si>
  <si>
    <t>JOELHO GALV. 3/4"</t>
  </si>
  <si>
    <t>COMERCIAL</t>
  </si>
  <si>
    <t>JOELHO GALV. 1"</t>
  </si>
  <si>
    <t>LUVA GALV. 1/2"</t>
  </si>
  <si>
    <t>MÍNIMO DA CONTA - 6 COLETAS</t>
  </si>
  <si>
    <t>NIPLE GALV. 1/2"</t>
  </si>
  <si>
    <t>REGISTRO 1/2"</t>
  </si>
  <si>
    <t>REGISTRO 3/4"</t>
  </si>
  <si>
    <t>REGISTRO 1"</t>
  </si>
  <si>
    <t>REGISTRO 1 1/2"</t>
  </si>
  <si>
    <t>TÊE GALV. 1/2"</t>
  </si>
  <si>
    <t>TUBO PVC 1/2" - 6 metros</t>
  </si>
  <si>
    <t>TUBO PEAD 1/2" (20mm) - preço do metro</t>
  </si>
  <si>
    <t>TUBO PEAD 3/4" (32mm) - preço do metro</t>
  </si>
  <si>
    <t>TUBO OCRE 4" (100mm) - 6 metros</t>
  </si>
  <si>
    <t>VIROLA 1/2"</t>
  </si>
  <si>
    <t>VIROLA 3/4"</t>
  </si>
  <si>
    <t>VIROLA 1"</t>
  </si>
  <si>
    <t>VIROLA 1 1/2"</t>
  </si>
  <si>
    <t xml:space="preserve">COLETA DE LIXO EXCEDENTE </t>
  </si>
  <si>
    <t>3 COLETAS</t>
  </si>
  <si>
    <t>6 COLETAS</t>
  </si>
  <si>
    <t>PARC. 2X</t>
  </si>
  <si>
    <t>PARC. 3X</t>
  </si>
  <si>
    <t>PARC. 6X</t>
  </si>
  <si>
    <t>COMPENSAÇÃO PARA TRATAMENTO DE ESGOTO POR M²</t>
  </si>
  <si>
    <t>Portaria 108/2018</t>
  </si>
  <si>
    <t>GERAL 2020</t>
  </si>
  <si>
    <t>VALOR PEÇAS A ATUALIZAR DE ACORDO COM VALORES DE MERCADO A SER DEFINIDO COM O SETOR DE COMPRAS/LICITAÇÃO</t>
  </si>
  <si>
    <t>VALORES</t>
  </si>
  <si>
    <t>VALORES DE RESIDUOS SÓLIDOS A REAJUSTAR A PARTOR DE 05/2023 DE ACORDO COM RESOLUÇÃO DA ARIS/ZM</t>
  </si>
  <si>
    <t>VALORES 2023</t>
  </si>
  <si>
    <t>LIMPA FOSSA (POR HORA) ABRANGE DESDE A SAIDA
ATÉ O RETORNO A GARAGEM) + R$ 4,44 POR KM RODADO.</t>
  </si>
  <si>
    <t>TRATAMENTO E DESTINO FINAL RESIDUOS LIMPA FOSSA COLETADOS E TRANSPORTADOS POR EMPRESA PARTICULAR ( POR 10 M³ OU FRAÇÃO)</t>
  </si>
  <si>
    <t>CÁLCULO TABELA DE PREÇOS DOS SERVIÇOS E PEÇAS PARA 2024 , REAJUSTE 3,95%</t>
  </si>
  <si>
    <t>VALORES 2024</t>
  </si>
  <si>
    <t>TARIFA MANEJO RESIDUOS SOLIDOS</t>
  </si>
  <si>
    <t xml:space="preserve">OBS.: CAMINHÃO COM 10M³ DE DESCARTE PARA ETE R$237,94 ( 2024 )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</si>
</sst>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  <numFmt numFmtId="165" formatCode="_(&quot;R$ &quot;* #,##0.00_);_(&quot;R$ &quot;* \(#,##0.00\);_(&quot;R$ 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.5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/>
        <bgColor indexed="2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0" applyFont="1"/>
    <xf numFmtId="0" fontId="6" fillId="0" borderId="3" xfId="2" applyFont="1" applyFill="1" applyBorder="1" applyAlignment="1">
      <alignment vertical="center"/>
    </xf>
    <xf numFmtId="164" fontId="0" fillId="0" borderId="4" xfId="0" applyNumberFormat="1" applyFill="1" applyBorder="1" applyAlignment="1">
      <alignment horizontal="center"/>
    </xf>
    <xf numFmtId="164" fontId="7" fillId="0" borderId="4" xfId="3" applyNumberFormat="1" applyFont="1" applyFill="1" applyBorder="1" applyAlignment="1">
      <alignment horizontal="center" vertical="center"/>
    </xf>
    <xf numFmtId="0" fontId="6" fillId="0" borderId="3" xfId="2" applyFont="1" applyFill="1" applyBorder="1" applyAlignment="1">
      <alignment vertical="center" wrapText="1"/>
    </xf>
    <xf numFmtId="164" fontId="0" fillId="0" borderId="4" xfId="0" applyNumberFormat="1" applyFill="1" applyBorder="1" applyAlignment="1">
      <alignment horizontal="center" vertical="center"/>
    </xf>
    <xf numFmtId="0" fontId="8" fillId="0" borderId="3" xfId="2" applyFont="1" applyFill="1" applyBorder="1" applyAlignment="1">
      <alignment vertical="center"/>
    </xf>
    <xf numFmtId="0" fontId="6" fillId="0" borderId="5" xfId="2" applyFont="1" applyFill="1" applyBorder="1" applyAlignment="1">
      <alignment vertical="center"/>
    </xf>
    <xf numFmtId="164" fontId="0" fillId="0" borderId="6" xfId="0" applyNumberFormat="1" applyFill="1" applyBorder="1" applyAlignment="1">
      <alignment horizontal="center"/>
    </xf>
    <xf numFmtId="0" fontId="6" fillId="0" borderId="4" xfId="2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2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2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7" fillId="0" borderId="0" xfId="3" applyNumberFormat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64" fontId="6" fillId="0" borderId="4" xfId="3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5" fontId="5" fillId="2" borderId="9" xfId="3" applyFont="1" applyFill="1" applyBorder="1" applyAlignment="1">
      <alignment vertical="center"/>
    </xf>
    <xf numFmtId="0" fontId="5" fillId="2" borderId="7" xfId="3" applyNumberFormat="1" applyFont="1" applyFill="1" applyBorder="1" applyAlignment="1">
      <alignment horizontal="center" vertical="center"/>
    </xf>
    <xf numFmtId="165" fontId="5" fillId="2" borderId="8" xfId="3" applyFont="1" applyFill="1" applyBorder="1" applyAlignment="1">
      <alignment horizontal="center" vertical="center"/>
    </xf>
    <xf numFmtId="164" fontId="0" fillId="0" borderId="0" xfId="0" applyNumberFormat="1"/>
    <xf numFmtId="164" fontId="0" fillId="0" borderId="4" xfId="0" applyNumberFormat="1" applyBorder="1"/>
    <xf numFmtId="0" fontId="0" fillId="0" borderId="4" xfId="0" applyBorder="1"/>
    <xf numFmtId="164" fontId="7" fillId="0" borderId="12" xfId="1" applyNumberFormat="1" applyFont="1" applyBorder="1" applyAlignment="1">
      <alignment horizontal="center" vertical="center"/>
    </xf>
    <xf numFmtId="164" fontId="0" fillId="0" borderId="0" xfId="0" applyNumberFormat="1" applyBorder="1" applyAlignment="1"/>
    <xf numFmtId="0" fontId="0" fillId="0" borderId="0" xfId="0" applyAlignment="1">
      <alignment wrapText="1"/>
    </xf>
    <xf numFmtId="164" fontId="9" fillId="0" borderId="0" xfId="0" applyNumberFormat="1" applyFont="1" applyBorder="1" applyAlignment="1">
      <alignment wrapText="1"/>
    </xf>
    <xf numFmtId="164" fontId="0" fillId="0" borderId="0" xfId="0" applyNumberFormat="1" applyBorder="1"/>
    <xf numFmtId="0" fontId="0" fillId="0" borderId="0" xfId="0" applyBorder="1"/>
    <xf numFmtId="0" fontId="0" fillId="0" borderId="0" xfId="0" applyAlignment="1">
      <alignment horizontal="center"/>
    </xf>
    <xf numFmtId="0" fontId="9" fillId="0" borderId="0" xfId="0" applyFont="1" applyBorder="1" applyAlignment="1">
      <alignment vertical="center" wrapText="1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164" fontId="9" fillId="0" borderId="0" xfId="0" applyNumberFormat="1" applyFont="1" applyBorder="1" applyAlignment="1">
      <alignment vertical="center" wrapText="1"/>
    </xf>
    <xf numFmtId="164" fontId="9" fillId="0" borderId="8" xfId="0" applyNumberFormat="1" applyFont="1" applyBorder="1" applyAlignment="1">
      <alignment vertical="center" wrapText="1"/>
    </xf>
    <xf numFmtId="164" fontId="2" fillId="5" borderId="4" xfId="0" applyNumberFormat="1" applyFont="1" applyFill="1" applyBorder="1" applyAlignment="1">
      <alignment horizontal="center" vertical="center"/>
    </xf>
    <xf numFmtId="8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/>
    </xf>
    <xf numFmtId="164" fontId="7" fillId="0" borderId="2" xfId="1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/>
    </xf>
    <xf numFmtId="164" fontId="7" fillId="0" borderId="2" xfId="1" applyNumberFormat="1" applyFont="1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wrapText="1"/>
    </xf>
    <xf numFmtId="0" fontId="13" fillId="0" borderId="3" xfId="2" applyFont="1" applyFill="1" applyBorder="1" applyAlignment="1">
      <alignment vertical="center" wrapText="1"/>
    </xf>
    <xf numFmtId="164" fontId="12" fillId="0" borderId="4" xfId="0" applyNumberFormat="1" applyFont="1" applyBorder="1" applyAlignment="1">
      <alignment vertical="center"/>
    </xf>
    <xf numFmtId="0" fontId="7" fillId="0" borderId="4" xfId="2" applyFont="1" applyFill="1" applyBorder="1" applyAlignment="1">
      <alignment horizontal="center" vertical="center"/>
    </xf>
    <xf numFmtId="8" fontId="0" fillId="0" borderId="4" xfId="0" applyNumberFormat="1" applyFont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0" fontId="6" fillId="0" borderId="18" xfId="2" applyFont="1" applyFill="1" applyBorder="1" applyAlignment="1">
      <alignment vertical="center"/>
    </xf>
    <xf numFmtId="164" fontId="0" fillId="0" borderId="19" xfId="0" applyNumberFormat="1" applyFill="1" applyBorder="1" applyAlignment="1">
      <alignment horizontal="center"/>
    </xf>
    <xf numFmtId="164" fontId="7" fillId="0" borderId="12" xfId="1" applyNumberFormat="1" applyFont="1" applyBorder="1" applyAlignment="1">
      <alignment horizontal="center" vertical="center"/>
    </xf>
    <xf numFmtId="164" fontId="0" fillId="0" borderId="19" xfId="0" applyNumberFormat="1" applyBorder="1"/>
    <xf numFmtId="0" fontId="0" fillId="0" borderId="19" xfId="0" applyBorder="1"/>
    <xf numFmtId="0" fontId="2" fillId="3" borderId="4" xfId="2" applyFont="1" applyFill="1" applyBorder="1" applyAlignment="1">
      <alignment horizontal="center" vertical="center"/>
    </xf>
    <xf numFmtId="164" fontId="5" fillId="3" borderId="4" xfId="2" applyNumberFormat="1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/>
    </xf>
    <xf numFmtId="0" fontId="0" fillId="0" borderId="1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3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4" fillId="5" borderId="13" xfId="2" applyFont="1" applyFill="1" applyBorder="1" applyAlignment="1">
      <alignment horizontal="center" vertical="center" wrapText="1"/>
    </xf>
    <xf numFmtId="0" fontId="4" fillId="5" borderId="0" xfId="2" applyFont="1" applyFill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/>
    </xf>
    <xf numFmtId="164" fontId="7" fillId="0" borderId="2" xfId="1" applyNumberFormat="1" applyFont="1" applyBorder="1" applyAlignment="1">
      <alignment horizontal="center" vertical="center"/>
    </xf>
    <xf numFmtId="165" fontId="10" fillId="0" borderId="13" xfId="3" applyFont="1" applyFill="1" applyBorder="1" applyAlignment="1">
      <alignment horizontal="center" vertical="center" wrapText="1"/>
    </xf>
    <xf numFmtId="165" fontId="10" fillId="0" borderId="0" xfId="3" applyFont="1" applyFill="1" applyBorder="1" applyAlignment="1">
      <alignment horizontal="center" vertical="center" wrapText="1"/>
    </xf>
    <xf numFmtId="165" fontId="7" fillId="0" borderId="4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164" fontId="7" fillId="0" borderId="10" xfId="1" applyNumberFormat="1" applyFont="1" applyBorder="1" applyAlignment="1">
      <alignment horizontal="center" vertical="center"/>
    </xf>
    <xf numFmtId="164" fontId="7" fillId="0" borderId="11" xfId="1" applyNumberFormat="1" applyFont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164" fontId="7" fillId="0" borderId="17" xfId="1" applyNumberFormat="1" applyFont="1" applyBorder="1" applyAlignment="1">
      <alignment horizontal="center" vertical="center"/>
    </xf>
    <xf numFmtId="164" fontId="7" fillId="0" borderId="12" xfId="1" applyNumberFormat="1" applyFont="1" applyBorder="1" applyAlignment="1">
      <alignment horizontal="center" vertical="center"/>
    </xf>
  </cellXfs>
  <cellStyles count="4">
    <cellStyle name="Moeda" xfId="1" builtinId="4"/>
    <cellStyle name="Moeda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5"/>
  <sheetViews>
    <sheetView tabSelected="1" topLeftCell="A37" workbookViewId="0">
      <selection activeCell="P43" sqref="P43"/>
    </sheetView>
  </sheetViews>
  <sheetFormatPr defaultRowHeight="14.4" x14ac:dyDescent="0.3"/>
  <cols>
    <col min="1" max="1" width="52.33203125" customWidth="1"/>
    <col min="2" max="2" width="10.6640625" hidden="1" customWidth="1"/>
    <col min="3" max="3" width="9.109375" hidden="1" customWidth="1"/>
    <col min="4" max="4" width="12.88671875" hidden="1" customWidth="1"/>
    <col min="5" max="5" width="16.44140625" hidden="1" customWidth="1"/>
    <col min="6" max="8" width="16.44140625" style="37" hidden="1" customWidth="1"/>
    <col min="9" max="9" width="11.44140625" style="28" hidden="1" customWidth="1"/>
    <col min="10" max="10" width="8.88671875" style="28" hidden="1" customWidth="1"/>
    <col min="11" max="11" width="8.88671875" hidden="1" customWidth="1"/>
    <col min="12" max="12" width="16.44140625" hidden="1" customWidth="1"/>
    <col min="13" max="15" width="0" hidden="1" customWidth="1"/>
    <col min="16" max="16" width="15.88671875" bestFit="1" customWidth="1"/>
    <col min="17" max="17" width="0" hidden="1" customWidth="1"/>
  </cols>
  <sheetData>
    <row r="1" spans="1:17" ht="18" customHeight="1" x14ac:dyDescent="0.3">
      <c r="A1" s="66" t="s">
        <v>108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>
        <v>3.95</v>
      </c>
    </row>
    <row r="2" spans="1:17" ht="18" customHeight="1" x14ac:dyDescent="0.3">
      <c r="A2" s="65" t="s">
        <v>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1:17" x14ac:dyDescent="0.3">
      <c r="A3" s="20" t="s">
        <v>1</v>
      </c>
      <c r="B3" s="63">
        <v>2017</v>
      </c>
      <c r="C3" s="91">
        <v>2018</v>
      </c>
      <c r="D3" s="91"/>
      <c r="E3" s="63">
        <v>2019</v>
      </c>
      <c r="F3" s="63">
        <v>2020</v>
      </c>
      <c r="G3" s="63">
        <v>2021</v>
      </c>
      <c r="H3" s="63">
        <v>2022</v>
      </c>
      <c r="I3" s="20" t="s">
        <v>96</v>
      </c>
      <c r="J3" s="64" t="s">
        <v>97</v>
      </c>
      <c r="K3" s="20" t="s">
        <v>98</v>
      </c>
      <c r="L3" s="63">
        <v>2023</v>
      </c>
      <c r="M3" s="20" t="s">
        <v>96</v>
      </c>
      <c r="N3" s="64" t="s">
        <v>97</v>
      </c>
      <c r="O3" s="30">
        <v>7.17</v>
      </c>
      <c r="P3" s="63">
        <v>2024</v>
      </c>
    </row>
    <row r="4" spans="1:17" ht="15" thickBot="1" x14ac:dyDescent="0.35">
      <c r="A4" s="58" t="s">
        <v>2</v>
      </c>
      <c r="B4" s="59">
        <v>22.82</v>
      </c>
      <c r="C4" s="92">
        <f>B4*0.0163+B4</f>
        <v>23.191966000000001</v>
      </c>
      <c r="D4" s="93"/>
      <c r="E4" s="31">
        <f>(C4*0.039732)+C4</f>
        <v>24.113429193112001</v>
      </c>
      <c r="F4" s="31">
        <f>(E4*2.92)/100+E4</f>
        <v>24.81754132555087</v>
      </c>
      <c r="G4" s="31">
        <f>(F4*K$1)/100+F4</f>
        <v>24.81754132555087</v>
      </c>
      <c r="H4" s="31">
        <v>29.54</v>
      </c>
      <c r="I4" s="61"/>
      <c r="J4" s="61"/>
      <c r="K4" s="62"/>
      <c r="L4" s="31">
        <f>(H4*O$3)/100+H4</f>
        <v>31.658017999999998</v>
      </c>
      <c r="M4" s="61"/>
      <c r="N4" s="61"/>
      <c r="P4" s="31">
        <f>(L4*Q$1)/100+L4</f>
        <v>32.908509711000001</v>
      </c>
    </row>
    <row r="5" spans="1:17" ht="15" thickBot="1" x14ac:dyDescent="0.35">
      <c r="A5" s="2" t="s">
        <v>3</v>
      </c>
      <c r="B5" s="3">
        <v>137.83000000000001</v>
      </c>
      <c r="C5" s="83">
        <f t="shared" ref="C5:C59" si="0">B5*0.0163+B5</f>
        <v>140.07662900000003</v>
      </c>
      <c r="D5" s="84"/>
      <c r="E5" s="31">
        <v>145.65</v>
      </c>
      <c r="F5" s="31">
        <f t="shared" ref="F5:F59" si="1">(E5*2.92)/100+E5</f>
        <v>149.90298000000001</v>
      </c>
      <c r="G5" s="31">
        <f t="shared" ref="G5:G59" si="2">(F5*K$1)/100+F5</f>
        <v>149.90298000000001</v>
      </c>
      <c r="H5" s="31">
        <v>178.45</v>
      </c>
      <c r="I5" s="29"/>
      <c r="J5" s="29"/>
      <c r="K5" s="30"/>
      <c r="L5" s="31">
        <v>191.25</v>
      </c>
      <c r="M5" s="29"/>
      <c r="N5" s="29"/>
      <c r="P5" s="31">
        <f t="shared" ref="P5:P8" si="3">(L5*Q$1)/100+L5</f>
        <v>198.80437499999999</v>
      </c>
    </row>
    <row r="6" spans="1:17" ht="15" thickBot="1" x14ac:dyDescent="0.35">
      <c r="A6" s="2" t="s">
        <v>4</v>
      </c>
      <c r="B6" s="3">
        <v>16.09</v>
      </c>
      <c r="C6" s="83">
        <f t="shared" si="0"/>
        <v>16.352267000000001</v>
      </c>
      <c r="D6" s="84"/>
      <c r="E6" s="31">
        <f t="shared" ref="E6:E59" si="4">(C6*0.039732)+C6</f>
        <v>17.001975272444</v>
      </c>
      <c r="F6" s="31">
        <f t="shared" si="1"/>
        <v>17.498432950399366</v>
      </c>
      <c r="G6" s="31">
        <f t="shared" si="2"/>
        <v>17.498432950399366</v>
      </c>
      <c r="H6" s="31">
        <f t="shared" ref="H6:H59" si="5">(G6*H$2)/100+G6</f>
        <v>17.498432950399366</v>
      </c>
      <c r="I6" s="29"/>
      <c r="J6" s="29"/>
      <c r="K6" s="30"/>
      <c r="L6" s="31">
        <v>22.32</v>
      </c>
      <c r="M6" s="29"/>
      <c r="N6" s="29"/>
      <c r="P6" s="31">
        <f t="shared" si="3"/>
        <v>23.201640000000001</v>
      </c>
    </row>
    <row r="7" spans="1:17" ht="15" thickBot="1" x14ac:dyDescent="0.35">
      <c r="A7" s="2" t="s">
        <v>99</v>
      </c>
      <c r="B7" s="3"/>
      <c r="C7" s="46"/>
      <c r="D7" s="47"/>
      <c r="E7" s="31">
        <v>3.2</v>
      </c>
      <c r="F7" s="31">
        <v>3.3</v>
      </c>
      <c r="G7" s="31">
        <f t="shared" si="2"/>
        <v>3.3</v>
      </c>
      <c r="H7" s="31">
        <v>3.92</v>
      </c>
      <c r="I7" s="29"/>
      <c r="J7" s="29"/>
      <c r="K7" s="30"/>
      <c r="L7" s="31">
        <v>4.21</v>
      </c>
      <c r="M7" s="29"/>
      <c r="N7" s="29"/>
      <c r="P7" s="31">
        <f t="shared" si="3"/>
        <v>4.3762949999999998</v>
      </c>
    </row>
    <row r="8" spans="1:17" ht="15" thickBot="1" x14ac:dyDescent="0.35">
      <c r="A8" s="2" t="s">
        <v>5</v>
      </c>
      <c r="B8" s="3">
        <v>10.23</v>
      </c>
      <c r="C8" s="83">
        <f t="shared" si="0"/>
        <v>10.396749</v>
      </c>
      <c r="D8" s="84"/>
      <c r="E8" s="31">
        <f t="shared" si="4"/>
        <v>10.809832631268</v>
      </c>
      <c r="F8" s="31">
        <f t="shared" si="1"/>
        <v>11.125479744101025</v>
      </c>
      <c r="G8" s="31">
        <f t="shared" si="2"/>
        <v>11.125479744101025</v>
      </c>
      <c r="H8" s="31">
        <v>13.25</v>
      </c>
      <c r="I8" s="29"/>
      <c r="J8" s="29"/>
      <c r="K8" s="30"/>
      <c r="L8" s="31">
        <f t="shared" ref="L8" si="6">(H8*O$3)/100+H8</f>
        <v>14.200025</v>
      </c>
      <c r="M8" s="29"/>
      <c r="N8" s="29"/>
      <c r="P8" s="31">
        <f t="shared" si="3"/>
        <v>14.7609259875</v>
      </c>
    </row>
    <row r="9" spans="1:17" ht="15" thickBot="1" x14ac:dyDescent="0.35">
      <c r="A9" s="2" t="s">
        <v>6</v>
      </c>
      <c r="B9" s="3">
        <v>746.8</v>
      </c>
      <c r="C9" s="83">
        <v>759</v>
      </c>
      <c r="D9" s="84"/>
      <c r="E9" s="31" t="s">
        <v>100</v>
      </c>
      <c r="F9" s="31" t="s">
        <v>100</v>
      </c>
      <c r="G9" s="31" t="s">
        <v>100</v>
      </c>
      <c r="H9" s="31" t="s">
        <v>100</v>
      </c>
      <c r="I9" s="29"/>
      <c r="J9" s="29"/>
      <c r="K9" s="30"/>
      <c r="L9" s="31" t="s">
        <v>100</v>
      </c>
      <c r="M9" s="29"/>
      <c r="N9" s="29"/>
      <c r="P9" s="31" t="s">
        <v>100</v>
      </c>
    </row>
    <row r="10" spans="1:17" ht="15" thickBot="1" x14ac:dyDescent="0.35">
      <c r="A10" s="2" t="s">
        <v>7</v>
      </c>
      <c r="B10" s="3">
        <v>92.7</v>
      </c>
      <c r="C10" s="83">
        <f t="shared" si="0"/>
        <v>94.211010000000002</v>
      </c>
      <c r="D10" s="84"/>
      <c r="E10" s="31">
        <f t="shared" si="4"/>
        <v>97.95420184932</v>
      </c>
      <c r="F10" s="31">
        <f t="shared" si="1"/>
        <v>100.81446454332014</v>
      </c>
      <c r="G10" s="31">
        <f t="shared" si="2"/>
        <v>100.81446454332014</v>
      </c>
      <c r="H10" s="31">
        <v>120.01</v>
      </c>
      <c r="I10" s="29"/>
      <c r="J10" s="29"/>
      <c r="K10" s="30"/>
      <c r="L10" s="31">
        <v>128.62</v>
      </c>
      <c r="M10" s="29"/>
      <c r="N10" s="29"/>
      <c r="P10" s="31">
        <f>(L10*Q$1)/100+L10</f>
        <v>133.70049</v>
      </c>
    </row>
    <row r="11" spans="1:17" ht="15" thickBot="1" x14ac:dyDescent="0.35">
      <c r="A11" s="2" t="s">
        <v>8</v>
      </c>
      <c r="B11" s="3">
        <v>231.08</v>
      </c>
      <c r="C11" s="83">
        <f t="shared" si="0"/>
        <v>234.84660400000001</v>
      </c>
      <c r="D11" s="84"/>
      <c r="E11" s="31">
        <f t="shared" si="4"/>
        <v>244.17752927012802</v>
      </c>
      <c r="F11" s="31">
        <f t="shared" si="1"/>
        <v>251.30751312481576</v>
      </c>
      <c r="G11" s="31">
        <f t="shared" si="2"/>
        <v>251.30751312481576</v>
      </c>
      <c r="H11" s="31">
        <f t="shared" si="5"/>
        <v>251.30751312481576</v>
      </c>
      <c r="I11" s="29"/>
      <c r="J11" s="29"/>
      <c r="K11" s="30"/>
      <c r="L11" s="31">
        <f t="shared" ref="L11:L15" si="7">(H11*O$3)/100+H11</f>
        <v>269.32626181586505</v>
      </c>
      <c r="M11" s="29"/>
      <c r="N11" s="29"/>
      <c r="P11" s="31">
        <v>333.29</v>
      </c>
    </row>
    <row r="12" spans="1:17" ht="15" thickBot="1" x14ac:dyDescent="0.35">
      <c r="A12" s="2" t="s">
        <v>9</v>
      </c>
      <c r="B12" s="3">
        <v>146.96</v>
      </c>
      <c r="C12" s="83">
        <f t="shared" si="0"/>
        <v>149.355448</v>
      </c>
      <c r="D12" s="84"/>
      <c r="E12" s="31">
        <f t="shared" si="4"/>
        <v>155.289638659936</v>
      </c>
      <c r="F12" s="31">
        <f t="shared" si="1"/>
        <v>159.82409610880615</v>
      </c>
      <c r="G12" s="31">
        <f t="shared" si="2"/>
        <v>159.82409610880615</v>
      </c>
      <c r="H12" s="31">
        <f t="shared" si="5"/>
        <v>159.82409610880615</v>
      </c>
      <c r="I12" s="29"/>
      <c r="J12" s="29"/>
      <c r="K12" s="30"/>
      <c r="L12" s="31">
        <f t="shared" si="7"/>
        <v>171.28348379980756</v>
      </c>
      <c r="M12" s="29"/>
      <c r="N12" s="29"/>
      <c r="P12" s="31">
        <v>211.96</v>
      </c>
    </row>
    <row r="13" spans="1:17" ht="15" thickBot="1" x14ac:dyDescent="0.35">
      <c r="A13" s="2" t="s">
        <v>10</v>
      </c>
      <c r="B13" s="3">
        <v>2.29</v>
      </c>
      <c r="C13" s="83">
        <f t="shared" si="0"/>
        <v>2.3273269999999999</v>
      </c>
      <c r="D13" s="84"/>
      <c r="E13" s="31">
        <f t="shared" si="4"/>
        <v>2.4197963563639999</v>
      </c>
      <c r="F13" s="31">
        <f t="shared" si="1"/>
        <v>2.4904544099698289</v>
      </c>
      <c r="G13" s="31">
        <f t="shared" si="2"/>
        <v>2.4904544099698289</v>
      </c>
      <c r="H13" s="31">
        <v>2.97</v>
      </c>
      <c r="I13" s="29"/>
      <c r="J13" s="29"/>
      <c r="K13" s="30"/>
      <c r="L13" s="31">
        <f t="shared" si="7"/>
        <v>3.1829490000000003</v>
      </c>
      <c r="M13" s="29"/>
      <c r="N13" s="29"/>
      <c r="P13" s="31">
        <f t="shared" ref="P13:P17" si="8">(L13*Q$1)/100+L13</f>
        <v>3.3086754855000002</v>
      </c>
    </row>
    <row r="14" spans="1:17" ht="15" thickBot="1" x14ac:dyDescent="0.35">
      <c r="A14" s="2" t="s">
        <v>11</v>
      </c>
      <c r="B14" s="3">
        <v>350.95</v>
      </c>
      <c r="C14" s="83">
        <f t="shared" si="0"/>
        <v>356.67048499999999</v>
      </c>
      <c r="D14" s="84"/>
      <c r="E14" s="31">
        <f t="shared" si="4"/>
        <v>370.84171671001997</v>
      </c>
      <c r="F14" s="31">
        <f t="shared" si="1"/>
        <v>381.67029483795255</v>
      </c>
      <c r="G14" s="31">
        <f t="shared" si="2"/>
        <v>381.67029483795255</v>
      </c>
      <c r="H14" s="31">
        <f t="shared" si="5"/>
        <v>381.67029483795255</v>
      </c>
      <c r="I14" s="29"/>
      <c r="J14" s="29"/>
      <c r="K14" s="30"/>
      <c r="L14" s="31">
        <f t="shared" si="7"/>
        <v>409.03605497783377</v>
      </c>
      <c r="M14" s="29"/>
      <c r="N14" s="29"/>
      <c r="P14" s="31">
        <v>506.19</v>
      </c>
    </row>
    <row r="15" spans="1:17" ht="15" thickBot="1" x14ac:dyDescent="0.35">
      <c r="A15" s="2" t="s">
        <v>12</v>
      </c>
      <c r="B15" s="3">
        <v>137.83000000000001</v>
      </c>
      <c r="C15" s="83">
        <f t="shared" si="0"/>
        <v>140.07662900000003</v>
      </c>
      <c r="D15" s="84"/>
      <c r="E15" s="31">
        <f>(C15*0.039732)+C15+0.01</f>
        <v>145.65215362342801</v>
      </c>
      <c r="F15" s="31">
        <v>149.9</v>
      </c>
      <c r="G15" s="31">
        <f t="shared" si="2"/>
        <v>149.9</v>
      </c>
      <c r="H15" s="31">
        <f t="shared" si="5"/>
        <v>149.9</v>
      </c>
      <c r="I15" s="29"/>
      <c r="J15" s="29"/>
      <c r="K15" s="30"/>
      <c r="L15" s="31">
        <f t="shared" si="7"/>
        <v>160.64783</v>
      </c>
      <c r="M15" s="29"/>
      <c r="N15" s="29"/>
      <c r="P15" s="31">
        <v>198.8</v>
      </c>
    </row>
    <row r="16" spans="1:17" ht="43.8" thickBot="1" x14ac:dyDescent="0.35">
      <c r="A16" s="5" t="s">
        <v>13</v>
      </c>
      <c r="B16" s="6">
        <v>1201.3399999999999</v>
      </c>
      <c r="C16" s="83">
        <f t="shared" si="0"/>
        <v>1220.921842</v>
      </c>
      <c r="D16" s="84"/>
      <c r="E16" s="31">
        <f t="shared" si="4"/>
        <v>1269.4315086263439</v>
      </c>
      <c r="F16" s="31">
        <f t="shared" si="1"/>
        <v>1306.4989086782332</v>
      </c>
      <c r="G16" s="31">
        <f t="shared" si="2"/>
        <v>1306.4989086782332</v>
      </c>
      <c r="H16" s="31">
        <f t="shared" si="5"/>
        <v>1306.4989086782332</v>
      </c>
      <c r="I16" s="29"/>
      <c r="J16" s="29"/>
      <c r="K16" s="30"/>
      <c r="L16" s="31">
        <v>1666.9</v>
      </c>
      <c r="M16" s="29"/>
      <c r="N16" s="29"/>
      <c r="P16" s="31">
        <f t="shared" si="8"/>
        <v>1732.7425500000002</v>
      </c>
    </row>
    <row r="17" spans="1:16" ht="15" thickBot="1" x14ac:dyDescent="0.35">
      <c r="A17" s="2" t="s">
        <v>14</v>
      </c>
      <c r="B17" s="3">
        <v>30.67</v>
      </c>
      <c r="C17" s="83">
        <f t="shared" si="0"/>
        <v>31.169921000000002</v>
      </c>
      <c r="D17" s="84"/>
      <c r="E17" s="31">
        <f t="shared" si="4"/>
        <v>32.408364301172</v>
      </c>
      <c r="F17" s="31">
        <f t="shared" si="1"/>
        <v>33.354688538766226</v>
      </c>
      <c r="G17" s="31">
        <f t="shared" si="2"/>
        <v>33.354688538766226</v>
      </c>
      <c r="H17" s="31">
        <f t="shared" si="5"/>
        <v>33.354688538766226</v>
      </c>
      <c r="I17" s="29"/>
      <c r="J17" s="29"/>
      <c r="K17" s="30"/>
      <c r="L17" s="31">
        <v>42.56</v>
      </c>
      <c r="M17" s="29"/>
      <c r="N17" s="29"/>
      <c r="P17" s="31">
        <f t="shared" si="8"/>
        <v>44.241120000000002</v>
      </c>
    </row>
    <row r="18" spans="1:16" ht="15" thickBot="1" x14ac:dyDescent="0.35">
      <c r="A18" s="2" t="s">
        <v>15</v>
      </c>
      <c r="B18" s="3">
        <v>746.8</v>
      </c>
      <c r="C18" s="89">
        <v>759</v>
      </c>
      <c r="D18" s="90"/>
      <c r="E18" s="31" t="s">
        <v>100</v>
      </c>
      <c r="F18" s="31" t="s">
        <v>100</v>
      </c>
      <c r="G18" s="31" t="s">
        <v>100</v>
      </c>
      <c r="H18" s="31" t="s">
        <v>100</v>
      </c>
      <c r="I18" s="29"/>
      <c r="J18" s="29"/>
      <c r="K18" s="30"/>
      <c r="L18" s="31" t="s">
        <v>100</v>
      </c>
      <c r="M18" s="29"/>
      <c r="N18" s="29"/>
      <c r="P18" s="31" t="s">
        <v>100</v>
      </c>
    </row>
    <row r="19" spans="1:16" ht="15" thickBot="1" x14ac:dyDescent="0.35">
      <c r="A19" s="2" t="s">
        <v>16</v>
      </c>
      <c r="B19" s="3">
        <v>68.92</v>
      </c>
      <c r="C19" s="83">
        <f t="shared" si="0"/>
        <v>70.043396000000001</v>
      </c>
      <c r="D19" s="84"/>
      <c r="E19" s="31">
        <v>72.819999999999993</v>
      </c>
      <c r="F19" s="31">
        <f t="shared" si="1"/>
        <v>74.946343999999996</v>
      </c>
      <c r="G19" s="31">
        <f t="shared" si="2"/>
        <v>74.946343999999996</v>
      </c>
      <c r="H19" s="31">
        <v>89.23</v>
      </c>
      <c r="I19" s="29"/>
      <c r="J19" s="29"/>
      <c r="K19" s="30"/>
      <c r="L19" s="31">
        <v>95.62</v>
      </c>
      <c r="M19" s="29"/>
      <c r="N19" s="29"/>
      <c r="P19" s="31">
        <f>(L19*Q1)/100+L19</f>
        <v>99.396990000000002</v>
      </c>
    </row>
    <row r="20" spans="1:16" ht="29.4" thickBot="1" x14ac:dyDescent="0.35">
      <c r="A20" s="5" t="s">
        <v>17</v>
      </c>
      <c r="B20" s="6">
        <v>73.38</v>
      </c>
      <c r="C20" s="83">
        <f t="shared" si="0"/>
        <v>74.576093999999998</v>
      </c>
      <c r="D20" s="84"/>
      <c r="E20" s="31" t="s">
        <v>100</v>
      </c>
      <c r="F20" s="31" t="s">
        <v>100</v>
      </c>
      <c r="G20" s="31" t="s">
        <v>100</v>
      </c>
      <c r="H20" s="31" t="s">
        <v>100</v>
      </c>
      <c r="I20" s="29"/>
      <c r="J20" s="29"/>
      <c r="K20" s="30"/>
      <c r="L20" s="31" t="s">
        <v>100</v>
      </c>
      <c r="M20" s="29"/>
      <c r="N20" s="29"/>
      <c r="P20" s="60" t="s">
        <v>100</v>
      </c>
    </row>
    <row r="21" spans="1:16" ht="15" thickBot="1" x14ac:dyDescent="0.35">
      <c r="A21" s="2" t="s">
        <v>18</v>
      </c>
      <c r="B21" s="3">
        <v>192.61</v>
      </c>
      <c r="C21" s="83">
        <f t="shared" si="0"/>
        <v>195.74954300000002</v>
      </c>
      <c r="D21" s="84"/>
      <c r="E21" s="31">
        <f t="shared" si="4"/>
        <v>203.52706384247603</v>
      </c>
      <c r="F21" s="31">
        <f t="shared" si="1"/>
        <v>209.47005410667632</v>
      </c>
      <c r="G21" s="31">
        <f t="shared" si="2"/>
        <v>209.47005410667632</v>
      </c>
      <c r="H21" s="31">
        <f t="shared" si="5"/>
        <v>209.47005410667632</v>
      </c>
      <c r="I21" s="29"/>
      <c r="J21" s="29"/>
      <c r="K21" s="30"/>
      <c r="L21" s="31">
        <f>(H21*O$3)/100+H21</f>
        <v>224.48905698612501</v>
      </c>
      <c r="M21" s="29"/>
      <c r="N21" s="29"/>
      <c r="P21" s="31">
        <v>277.81</v>
      </c>
    </row>
    <row r="22" spans="1:16" ht="15" thickBot="1" x14ac:dyDescent="0.35">
      <c r="A22" s="2" t="s">
        <v>19</v>
      </c>
      <c r="B22" s="3">
        <v>192.61</v>
      </c>
      <c r="C22" s="83">
        <f t="shared" si="0"/>
        <v>195.74954300000002</v>
      </c>
      <c r="D22" s="84"/>
      <c r="E22" s="31">
        <f t="shared" si="4"/>
        <v>203.52706384247603</v>
      </c>
      <c r="F22" s="31">
        <f t="shared" si="1"/>
        <v>209.47005410667632</v>
      </c>
      <c r="G22" s="31">
        <f t="shared" si="2"/>
        <v>209.47005410667632</v>
      </c>
      <c r="H22" s="31">
        <f t="shared" si="5"/>
        <v>209.47005410667632</v>
      </c>
      <c r="I22" s="29"/>
      <c r="J22" s="29"/>
      <c r="K22" s="30"/>
      <c r="L22" s="31">
        <f t="shared" ref="L22:L28" si="9">(H22*O$3)/100+H22</f>
        <v>224.48905698612501</v>
      </c>
      <c r="M22" s="29"/>
      <c r="N22" s="29"/>
      <c r="P22" s="31">
        <v>277.81</v>
      </c>
    </row>
    <row r="23" spans="1:16" ht="15" thickBot="1" x14ac:dyDescent="0.35">
      <c r="A23" s="2" t="s">
        <v>20</v>
      </c>
      <c r="B23" s="3">
        <v>228.29</v>
      </c>
      <c r="C23" s="83">
        <f t="shared" si="0"/>
        <v>232.01112699999999</v>
      </c>
      <c r="D23" s="84"/>
      <c r="E23" s="31">
        <f t="shared" si="4"/>
        <v>241.22939309796399</v>
      </c>
      <c r="F23" s="31">
        <f t="shared" si="1"/>
        <v>248.27329137642454</v>
      </c>
      <c r="G23" s="31">
        <f t="shared" si="2"/>
        <v>248.27329137642454</v>
      </c>
      <c r="H23" s="31">
        <f t="shared" si="5"/>
        <v>248.27329137642454</v>
      </c>
      <c r="I23" s="29"/>
      <c r="J23" s="29"/>
      <c r="K23" s="30"/>
      <c r="L23" s="31">
        <f t="shared" si="9"/>
        <v>266.07448636811421</v>
      </c>
      <c r="M23" s="29"/>
      <c r="N23" s="29"/>
      <c r="P23" s="31">
        <v>329.27</v>
      </c>
    </row>
    <row r="24" spans="1:16" ht="15" thickBot="1" x14ac:dyDescent="0.35">
      <c r="A24" s="2" t="s">
        <v>21</v>
      </c>
      <c r="B24" s="3">
        <v>404.49</v>
      </c>
      <c r="C24" s="83">
        <f t="shared" si="0"/>
        <v>411.08318700000001</v>
      </c>
      <c r="D24" s="84"/>
      <c r="E24" s="31">
        <f>(C24*0.039732)+C24-0.01</f>
        <v>427.406344185884</v>
      </c>
      <c r="F24" s="31">
        <f t="shared" si="1"/>
        <v>439.88660943611183</v>
      </c>
      <c r="G24" s="31">
        <f t="shared" si="2"/>
        <v>439.88660943611183</v>
      </c>
      <c r="H24" s="31">
        <v>523.69000000000005</v>
      </c>
      <c r="I24" s="29"/>
      <c r="J24" s="29"/>
      <c r="K24" s="30"/>
      <c r="L24" s="31">
        <f t="shared" si="9"/>
        <v>561.23857300000009</v>
      </c>
      <c r="M24" s="29"/>
      <c r="N24" s="29"/>
      <c r="P24" s="31">
        <f t="shared" ref="P22:P27" si="10">(L24*Q$1)/100+L24</f>
        <v>583.40749663350005</v>
      </c>
    </row>
    <row r="25" spans="1:16" ht="15" thickBot="1" x14ac:dyDescent="0.35">
      <c r="A25" s="2" t="s">
        <v>22</v>
      </c>
      <c r="B25" s="3">
        <v>704.25</v>
      </c>
      <c r="C25" s="83">
        <f t="shared" si="0"/>
        <v>715.72927500000003</v>
      </c>
      <c r="D25" s="84"/>
      <c r="E25" s="31">
        <f t="shared" si="4"/>
        <v>744.16663055430001</v>
      </c>
      <c r="F25" s="31">
        <f t="shared" si="1"/>
        <v>765.89629616648563</v>
      </c>
      <c r="G25" s="31">
        <f t="shared" si="2"/>
        <v>765.89629616648563</v>
      </c>
      <c r="H25" s="31">
        <f t="shared" si="5"/>
        <v>765.89629616648563</v>
      </c>
      <c r="I25" s="29"/>
      <c r="J25" s="29"/>
      <c r="K25" s="30"/>
      <c r="L25" s="31">
        <v>977.18</v>
      </c>
      <c r="M25" s="29"/>
      <c r="N25" s="29"/>
      <c r="P25" s="31">
        <f t="shared" si="10"/>
        <v>1015.77861</v>
      </c>
    </row>
    <row r="26" spans="1:16" ht="15" thickBot="1" x14ac:dyDescent="0.35">
      <c r="A26" s="2" t="s">
        <v>23</v>
      </c>
      <c r="B26" s="3">
        <v>208.31</v>
      </c>
      <c r="C26" s="83">
        <f t="shared" si="0"/>
        <v>211.70545300000001</v>
      </c>
      <c r="D26" s="84"/>
      <c r="E26" s="31">
        <f t="shared" si="4"/>
        <v>220.116934058596</v>
      </c>
      <c r="F26" s="31">
        <v>226.55</v>
      </c>
      <c r="G26" s="31">
        <f t="shared" si="2"/>
        <v>226.55</v>
      </c>
      <c r="H26" s="31">
        <f t="shared" si="5"/>
        <v>226.55</v>
      </c>
      <c r="I26" s="29"/>
      <c r="J26" s="29"/>
      <c r="K26" s="30"/>
      <c r="L26" s="31">
        <v>289.04000000000002</v>
      </c>
      <c r="M26" s="29"/>
      <c r="N26" s="29"/>
      <c r="P26" s="31">
        <f t="shared" si="10"/>
        <v>300.45708000000002</v>
      </c>
    </row>
    <row r="27" spans="1:16" ht="15" thickBot="1" x14ac:dyDescent="0.35">
      <c r="A27" s="2" t="s">
        <v>24</v>
      </c>
      <c r="B27" s="3">
        <v>248.25</v>
      </c>
      <c r="C27" s="83">
        <f t="shared" si="0"/>
        <v>252.29647499999999</v>
      </c>
      <c r="D27" s="84"/>
      <c r="E27" s="31">
        <f t="shared" si="4"/>
        <v>262.32071854470001</v>
      </c>
      <c r="F27" s="31">
        <f t="shared" si="1"/>
        <v>269.98048352620526</v>
      </c>
      <c r="G27" s="31">
        <f t="shared" si="2"/>
        <v>269.98048352620526</v>
      </c>
      <c r="H27" s="31">
        <v>321.42</v>
      </c>
      <c r="I27" s="29"/>
      <c r="J27" s="29"/>
      <c r="K27" s="30"/>
      <c r="L27" s="31">
        <v>344.46</v>
      </c>
      <c r="M27" s="29"/>
      <c r="N27" s="29"/>
      <c r="P27" s="31">
        <f t="shared" si="10"/>
        <v>358.06617</v>
      </c>
    </row>
    <row r="28" spans="1:16" ht="30" customHeight="1" thickBot="1" x14ac:dyDescent="0.35">
      <c r="A28" s="5" t="s">
        <v>106</v>
      </c>
      <c r="B28" s="6">
        <v>161.21</v>
      </c>
      <c r="C28" s="83">
        <f>B28*0.0163+B28</f>
        <v>163.83772300000001</v>
      </c>
      <c r="D28" s="84"/>
      <c r="E28" s="31">
        <f t="shared" si="4"/>
        <v>170.34732341023602</v>
      </c>
      <c r="F28" s="31">
        <f t="shared" si="1"/>
        <v>175.32146525381489</v>
      </c>
      <c r="G28" s="31">
        <f t="shared" si="2"/>
        <v>175.32146525381489</v>
      </c>
      <c r="H28" s="31">
        <f t="shared" si="5"/>
        <v>175.32146525381489</v>
      </c>
      <c r="I28" s="29"/>
      <c r="J28" s="29"/>
      <c r="K28" s="30"/>
      <c r="L28" s="31">
        <f t="shared" si="9"/>
        <v>187.89201431251342</v>
      </c>
      <c r="M28" s="29"/>
      <c r="N28" s="29"/>
      <c r="P28" s="31">
        <v>232.53</v>
      </c>
    </row>
    <row r="29" spans="1:16" ht="15" thickBot="1" x14ac:dyDescent="0.35">
      <c r="A29" s="2" t="s">
        <v>25</v>
      </c>
      <c r="B29" s="3">
        <v>350.95</v>
      </c>
      <c r="C29" s="83">
        <f t="shared" si="0"/>
        <v>356.67048499999999</v>
      </c>
      <c r="D29" s="84"/>
      <c r="E29" s="31" t="s">
        <v>100</v>
      </c>
      <c r="F29" s="31" t="s">
        <v>100</v>
      </c>
      <c r="G29" s="31" t="s">
        <v>100</v>
      </c>
      <c r="H29" s="31" t="s">
        <v>100</v>
      </c>
      <c r="I29" s="29"/>
      <c r="J29" s="29"/>
      <c r="K29" s="30"/>
      <c r="L29" s="31" t="s">
        <v>100</v>
      </c>
      <c r="M29" s="29"/>
      <c r="N29" s="29"/>
      <c r="P29" s="31" t="s">
        <v>100</v>
      </c>
    </row>
    <row r="30" spans="1:16" ht="15" thickBot="1" x14ac:dyDescent="0.35">
      <c r="A30" s="2" t="s">
        <v>26</v>
      </c>
      <c r="B30" s="3">
        <v>3.07</v>
      </c>
      <c r="C30" s="83">
        <f t="shared" si="0"/>
        <v>3.1200409999999996</v>
      </c>
      <c r="D30" s="84"/>
      <c r="E30" s="31">
        <f t="shared" si="4"/>
        <v>3.2440064690119996</v>
      </c>
      <c r="F30" s="31">
        <f t="shared" si="1"/>
        <v>3.3387314579071501</v>
      </c>
      <c r="G30" s="31">
        <f t="shared" si="2"/>
        <v>3.3387314579071501</v>
      </c>
      <c r="H30" s="31">
        <f t="shared" si="5"/>
        <v>3.3387314579071501</v>
      </c>
      <c r="I30" s="29"/>
      <c r="J30" s="29"/>
      <c r="K30" s="30"/>
      <c r="L30" s="31">
        <v>4.25</v>
      </c>
      <c r="M30" s="29"/>
      <c r="N30" s="29"/>
      <c r="P30" s="31">
        <f>(L30*Q$1)/100+L30</f>
        <v>4.4178750000000004</v>
      </c>
    </row>
    <row r="31" spans="1:16" ht="15" thickBot="1" x14ac:dyDescent="0.35">
      <c r="A31" s="2" t="s">
        <v>27</v>
      </c>
      <c r="B31" s="3">
        <v>3.42</v>
      </c>
      <c r="C31" s="83">
        <f t="shared" si="0"/>
        <v>3.475746</v>
      </c>
      <c r="D31" s="84"/>
      <c r="E31" s="31">
        <v>3.62</v>
      </c>
      <c r="F31" s="31">
        <v>3.72</v>
      </c>
      <c r="G31" s="31">
        <f t="shared" si="2"/>
        <v>3.72</v>
      </c>
      <c r="H31" s="31">
        <f t="shared" si="5"/>
        <v>3.72</v>
      </c>
      <c r="I31" s="29"/>
      <c r="J31" s="29"/>
      <c r="K31" s="30"/>
      <c r="L31" s="31">
        <f>(H31*O$3)/100+H31</f>
        <v>3.9867240000000002</v>
      </c>
      <c r="M31" s="29"/>
      <c r="N31" s="29"/>
      <c r="P31" s="31">
        <v>4.9400000000000004</v>
      </c>
    </row>
    <row r="32" spans="1:16" ht="15" thickBot="1" x14ac:dyDescent="0.35">
      <c r="A32" s="2" t="s">
        <v>28</v>
      </c>
      <c r="B32" s="3">
        <v>5.98</v>
      </c>
      <c r="C32" s="83">
        <f t="shared" si="0"/>
        <v>6.0774740000000005</v>
      </c>
      <c r="D32" s="84"/>
      <c r="E32" s="31">
        <f t="shared" si="4"/>
        <v>6.3189441969680002</v>
      </c>
      <c r="F32" s="31">
        <v>6.51</v>
      </c>
      <c r="G32" s="31">
        <f t="shared" si="2"/>
        <v>6.51</v>
      </c>
      <c r="H32" s="31">
        <f t="shared" si="5"/>
        <v>6.51</v>
      </c>
      <c r="I32" s="29"/>
      <c r="J32" s="29"/>
      <c r="K32" s="30"/>
      <c r="L32" s="31">
        <f>(H32*O$3)/100+H32</f>
        <v>6.9767669999999997</v>
      </c>
      <c r="M32" s="29"/>
      <c r="N32" s="29"/>
      <c r="P32" s="31">
        <v>8.6300000000000008</v>
      </c>
    </row>
    <row r="33" spans="1:16" ht="15" thickBot="1" x14ac:dyDescent="0.35">
      <c r="A33" s="2" t="s">
        <v>29</v>
      </c>
      <c r="B33" s="3">
        <v>8.56</v>
      </c>
      <c r="C33" s="83">
        <f t="shared" si="0"/>
        <v>8.6995280000000008</v>
      </c>
      <c r="D33" s="84"/>
      <c r="E33" s="31">
        <f t="shared" si="4"/>
        <v>9.0451776464960005</v>
      </c>
      <c r="F33" s="31">
        <f t="shared" si="1"/>
        <v>9.3092968337736846</v>
      </c>
      <c r="G33" s="31">
        <f t="shared" si="2"/>
        <v>9.3092968337736846</v>
      </c>
      <c r="H33" s="31">
        <f t="shared" si="5"/>
        <v>9.3092968337736846</v>
      </c>
      <c r="I33" s="29"/>
      <c r="J33" s="29"/>
      <c r="K33" s="30"/>
      <c r="L33" s="31">
        <v>11.87</v>
      </c>
      <c r="M33" s="29"/>
      <c r="N33" s="29"/>
      <c r="P33" s="31">
        <v>12.35</v>
      </c>
    </row>
    <row r="34" spans="1:16" ht="15" thickBot="1" x14ac:dyDescent="0.35">
      <c r="A34" s="2" t="s">
        <v>30</v>
      </c>
      <c r="B34" s="3">
        <v>30.67</v>
      </c>
      <c r="C34" s="83">
        <f t="shared" si="0"/>
        <v>31.169921000000002</v>
      </c>
      <c r="D34" s="84"/>
      <c r="E34" s="31">
        <f t="shared" si="4"/>
        <v>32.408364301172</v>
      </c>
      <c r="F34" s="31">
        <f t="shared" si="1"/>
        <v>33.354688538766226</v>
      </c>
      <c r="G34" s="31">
        <f t="shared" si="2"/>
        <v>33.354688538766226</v>
      </c>
      <c r="H34" s="31">
        <f t="shared" si="5"/>
        <v>33.354688538766226</v>
      </c>
      <c r="I34" s="29"/>
      <c r="J34" s="29"/>
      <c r="K34" s="30"/>
      <c r="L34" s="31">
        <f t="shared" ref="L34:L48" si="11">(H34*O$3)/100+H34</f>
        <v>35.746219706995767</v>
      </c>
      <c r="M34" s="29"/>
      <c r="N34" s="29"/>
      <c r="P34" s="31">
        <v>44.24</v>
      </c>
    </row>
    <row r="35" spans="1:16" ht="15" thickBot="1" x14ac:dyDescent="0.35">
      <c r="A35" s="2" t="s">
        <v>31</v>
      </c>
      <c r="B35" s="3">
        <v>77.040000000000006</v>
      </c>
      <c r="C35" s="83">
        <f t="shared" si="0"/>
        <v>78.295752000000007</v>
      </c>
      <c r="D35" s="84"/>
      <c r="E35" s="31">
        <f t="shared" si="4"/>
        <v>81.406598818464005</v>
      </c>
      <c r="F35" s="31">
        <v>83.79</v>
      </c>
      <c r="G35" s="31">
        <f t="shared" si="2"/>
        <v>83.79</v>
      </c>
      <c r="H35" s="31">
        <f t="shared" si="5"/>
        <v>83.79</v>
      </c>
      <c r="I35" s="29"/>
      <c r="J35" s="29"/>
      <c r="K35" s="30"/>
      <c r="L35" s="31">
        <f t="shared" si="11"/>
        <v>89.797743000000011</v>
      </c>
      <c r="M35" s="29"/>
      <c r="N35" s="29"/>
      <c r="P35" s="31">
        <v>111.12</v>
      </c>
    </row>
    <row r="36" spans="1:16" ht="15" thickBot="1" x14ac:dyDescent="0.35">
      <c r="A36" s="2" t="s">
        <v>32</v>
      </c>
      <c r="B36" s="3">
        <v>96.31</v>
      </c>
      <c r="C36" s="83">
        <f t="shared" si="0"/>
        <v>97.879852999999997</v>
      </c>
      <c r="D36" s="84"/>
      <c r="E36" s="31">
        <f t="shared" si="4"/>
        <v>101.768815319396</v>
      </c>
      <c r="F36" s="31">
        <f t="shared" si="1"/>
        <v>104.74046472672237</v>
      </c>
      <c r="G36" s="31">
        <f t="shared" si="2"/>
        <v>104.74046472672237</v>
      </c>
      <c r="H36" s="31">
        <f t="shared" si="5"/>
        <v>104.74046472672237</v>
      </c>
      <c r="I36" s="29"/>
      <c r="J36" s="29"/>
      <c r="K36" s="30"/>
      <c r="L36" s="31">
        <f t="shared" si="11"/>
        <v>112.25035604762836</v>
      </c>
      <c r="M36" s="29"/>
      <c r="N36" s="29"/>
      <c r="P36" s="31">
        <v>138.91</v>
      </c>
    </row>
    <row r="37" spans="1:16" ht="15" thickBot="1" x14ac:dyDescent="0.35">
      <c r="A37" s="2" t="s">
        <v>33</v>
      </c>
      <c r="B37" s="3">
        <v>62.49</v>
      </c>
      <c r="C37" s="83">
        <f t="shared" si="0"/>
        <v>63.508586999999999</v>
      </c>
      <c r="D37" s="84"/>
      <c r="E37" s="31">
        <f t="shared" si="4"/>
        <v>66.031910178684001</v>
      </c>
      <c r="F37" s="31">
        <f t="shared" si="1"/>
        <v>67.960041955901573</v>
      </c>
      <c r="G37" s="31">
        <f t="shared" si="2"/>
        <v>67.960041955901573</v>
      </c>
      <c r="H37" s="31">
        <f t="shared" si="5"/>
        <v>67.960041955901573</v>
      </c>
      <c r="I37" s="29"/>
      <c r="J37" s="29"/>
      <c r="K37" s="30"/>
      <c r="L37" s="31">
        <f t="shared" si="11"/>
        <v>72.832776964139711</v>
      </c>
      <c r="M37" s="29"/>
      <c r="N37" s="29"/>
      <c r="P37" s="31">
        <v>90.14</v>
      </c>
    </row>
    <row r="38" spans="1:16" ht="15" thickBot="1" x14ac:dyDescent="0.35">
      <c r="A38" s="2" t="s">
        <v>34</v>
      </c>
      <c r="B38" s="3">
        <v>86.46</v>
      </c>
      <c r="C38" s="83">
        <f t="shared" si="0"/>
        <v>87.869297999999986</v>
      </c>
      <c r="D38" s="84"/>
      <c r="E38" s="31">
        <f t="shared" si="4"/>
        <v>91.360520948135985</v>
      </c>
      <c r="F38" s="31">
        <f t="shared" si="1"/>
        <v>94.028248159821558</v>
      </c>
      <c r="G38" s="31">
        <f t="shared" si="2"/>
        <v>94.028248159821558</v>
      </c>
      <c r="H38" s="31">
        <f t="shared" si="5"/>
        <v>94.028248159821558</v>
      </c>
      <c r="I38" s="29"/>
      <c r="J38" s="29"/>
      <c r="K38" s="30"/>
      <c r="L38" s="31">
        <f t="shared" si="11"/>
        <v>100.77007355288076</v>
      </c>
      <c r="M38" s="29"/>
      <c r="N38" s="29"/>
      <c r="P38" s="31">
        <v>124.71</v>
      </c>
    </row>
    <row r="39" spans="1:16" ht="15" thickBot="1" x14ac:dyDescent="0.35">
      <c r="A39" s="2" t="s">
        <v>35</v>
      </c>
      <c r="B39" s="3">
        <v>102.44</v>
      </c>
      <c r="C39" s="83">
        <f t="shared" si="0"/>
        <v>104.10977199999999</v>
      </c>
      <c r="D39" s="84"/>
      <c r="E39" s="31">
        <f t="shared" si="4"/>
        <v>108.246261461104</v>
      </c>
      <c r="F39" s="31">
        <f t="shared" si="1"/>
        <v>111.40705229576824</v>
      </c>
      <c r="G39" s="31">
        <f t="shared" si="2"/>
        <v>111.40705229576824</v>
      </c>
      <c r="H39" s="31">
        <f t="shared" si="5"/>
        <v>111.40705229576824</v>
      </c>
      <c r="I39" s="29"/>
      <c r="J39" s="29"/>
      <c r="K39" s="30"/>
      <c r="L39" s="31">
        <f t="shared" si="11"/>
        <v>119.39493794537482</v>
      </c>
      <c r="M39" s="29"/>
      <c r="N39" s="29"/>
      <c r="P39" s="31">
        <v>147.75</v>
      </c>
    </row>
    <row r="40" spans="1:16" ht="15" thickBot="1" x14ac:dyDescent="0.35">
      <c r="A40" s="2" t="s">
        <v>36</v>
      </c>
      <c r="B40" s="3">
        <v>142.4</v>
      </c>
      <c r="C40" s="83">
        <f t="shared" si="0"/>
        <v>144.72112000000001</v>
      </c>
      <c r="D40" s="84"/>
      <c r="E40" s="31">
        <f t="shared" si="4"/>
        <v>150.47117953984002</v>
      </c>
      <c r="F40" s="31">
        <f t="shared" si="1"/>
        <v>154.86493798240335</v>
      </c>
      <c r="G40" s="31">
        <f t="shared" si="2"/>
        <v>154.86493798240335</v>
      </c>
      <c r="H40" s="31">
        <f t="shared" si="5"/>
        <v>154.86493798240335</v>
      </c>
      <c r="I40" s="29"/>
      <c r="J40" s="29"/>
      <c r="K40" s="30"/>
      <c r="L40" s="31">
        <v>197.58</v>
      </c>
      <c r="M40" s="29"/>
      <c r="N40" s="29"/>
      <c r="P40" s="31">
        <f t="shared" ref="P32:P49" si="12">(L40*Q$1)/100+L40</f>
        <v>205.38441</v>
      </c>
    </row>
    <row r="41" spans="1:16" ht="30" customHeight="1" thickBot="1" x14ac:dyDescent="0.35">
      <c r="A41" s="5" t="s">
        <v>37</v>
      </c>
      <c r="B41" s="6">
        <v>222.57</v>
      </c>
      <c r="C41" s="83">
        <f t="shared" si="0"/>
        <v>226.197891</v>
      </c>
      <c r="D41" s="84"/>
      <c r="E41" s="31">
        <v>235.6</v>
      </c>
      <c r="F41" s="31">
        <f t="shared" si="1"/>
        <v>242.47952000000001</v>
      </c>
      <c r="G41" s="31">
        <f t="shared" si="2"/>
        <v>242.47952000000001</v>
      </c>
      <c r="H41" s="31">
        <f t="shared" si="5"/>
        <v>242.47952000000001</v>
      </c>
      <c r="I41" s="29"/>
      <c r="J41" s="29"/>
      <c r="K41" s="30"/>
      <c r="L41" s="31">
        <f t="shared" si="11"/>
        <v>259.86530158400001</v>
      </c>
      <c r="M41" s="29"/>
      <c r="N41" s="29"/>
      <c r="P41" s="31">
        <v>321.58999999999997</v>
      </c>
    </row>
    <row r="42" spans="1:16" ht="15" thickBot="1" x14ac:dyDescent="0.35">
      <c r="A42" s="2" t="s">
        <v>38</v>
      </c>
      <c r="B42" s="3">
        <v>1.93</v>
      </c>
      <c r="C42" s="83">
        <f t="shared" si="0"/>
        <v>1.9614589999999998</v>
      </c>
      <c r="D42" s="84"/>
      <c r="E42" s="31">
        <f t="shared" si="4"/>
        <v>2.0393916889879997</v>
      </c>
      <c r="F42" s="31">
        <f t="shared" si="1"/>
        <v>2.0989419263064493</v>
      </c>
      <c r="G42" s="31">
        <f t="shared" si="2"/>
        <v>2.0989419263064493</v>
      </c>
      <c r="H42" s="31">
        <f t="shared" si="5"/>
        <v>2.0989419263064493</v>
      </c>
      <c r="I42" s="29"/>
      <c r="J42" s="29"/>
      <c r="K42" s="30"/>
      <c r="L42" s="31">
        <f t="shared" si="11"/>
        <v>2.2494360624226215</v>
      </c>
      <c r="M42" s="29"/>
      <c r="N42" s="29"/>
      <c r="P42" s="31">
        <v>2.79</v>
      </c>
    </row>
    <row r="43" spans="1:16" ht="15" thickBot="1" x14ac:dyDescent="0.35">
      <c r="A43" s="2" t="s">
        <v>39</v>
      </c>
      <c r="B43" s="3">
        <v>41.38</v>
      </c>
      <c r="C43" s="83">
        <f t="shared" si="0"/>
        <v>42.054494000000005</v>
      </c>
      <c r="D43" s="84"/>
      <c r="E43" s="31">
        <f>(C43*0.039732)+C43-0.01</f>
        <v>43.715403155608008</v>
      </c>
      <c r="F43" s="31">
        <v>45</v>
      </c>
      <c r="G43" s="31">
        <f t="shared" si="2"/>
        <v>45</v>
      </c>
      <c r="H43" s="31">
        <f t="shared" si="5"/>
        <v>45</v>
      </c>
      <c r="I43" s="29"/>
      <c r="J43" s="29"/>
      <c r="K43" s="30"/>
      <c r="L43" s="31">
        <f t="shared" si="11"/>
        <v>48.226500000000001</v>
      </c>
      <c r="M43" s="29"/>
      <c r="N43" s="29"/>
      <c r="P43" s="31">
        <v>59.68</v>
      </c>
    </row>
    <row r="44" spans="1:16" ht="15" thickBot="1" x14ac:dyDescent="0.35">
      <c r="A44" s="2" t="s">
        <v>40</v>
      </c>
      <c r="B44" s="3">
        <v>107</v>
      </c>
      <c r="C44" s="83">
        <f t="shared" si="0"/>
        <v>108.7441</v>
      </c>
      <c r="D44" s="84"/>
      <c r="E44" s="31">
        <f>(C44*0.039732)+C44+0.01</f>
        <v>113.07472058120001</v>
      </c>
      <c r="F44" s="31">
        <v>116.37</v>
      </c>
      <c r="G44" s="31">
        <f t="shared" si="2"/>
        <v>116.37</v>
      </c>
      <c r="H44" s="31">
        <f t="shared" si="5"/>
        <v>116.37</v>
      </c>
      <c r="I44" s="29"/>
      <c r="J44" s="29"/>
      <c r="K44" s="30"/>
      <c r="L44" s="31">
        <f t="shared" si="11"/>
        <v>124.713729</v>
      </c>
      <c r="M44" s="29"/>
      <c r="N44" s="29"/>
      <c r="P44" s="31">
        <v>154.34</v>
      </c>
    </row>
    <row r="45" spans="1:16" ht="15" thickBot="1" x14ac:dyDescent="0.35">
      <c r="A45" s="2" t="s">
        <v>41</v>
      </c>
      <c r="B45" s="3">
        <v>103.87</v>
      </c>
      <c r="C45" s="83">
        <f t="shared" si="0"/>
        <v>105.56308100000001</v>
      </c>
      <c r="D45" s="84"/>
      <c r="E45" s="31">
        <f t="shared" si="4"/>
        <v>109.75731333429201</v>
      </c>
      <c r="F45" s="31">
        <f t="shared" si="1"/>
        <v>112.96222688365333</v>
      </c>
      <c r="G45" s="31">
        <f t="shared" si="2"/>
        <v>112.96222688365333</v>
      </c>
      <c r="H45" s="31">
        <f t="shared" si="5"/>
        <v>112.96222688365333</v>
      </c>
      <c r="I45" s="29"/>
      <c r="J45" s="29"/>
      <c r="K45" s="30"/>
      <c r="L45" s="31">
        <f t="shared" si="11"/>
        <v>121.06161855121127</v>
      </c>
      <c r="M45" s="29"/>
      <c r="N45" s="29"/>
      <c r="P45" s="31">
        <v>149.81</v>
      </c>
    </row>
    <row r="46" spans="1:16" ht="15" thickBot="1" x14ac:dyDescent="0.35">
      <c r="A46" s="2" t="s">
        <v>42</v>
      </c>
      <c r="B46" s="3">
        <v>65.63</v>
      </c>
      <c r="C46" s="83">
        <f t="shared" si="0"/>
        <v>66.699768999999989</v>
      </c>
      <c r="D46" s="84"/>
      <c r="E46" s="31">
        <f t="shared" si="4"/>
        <v>69.349884221907985</v>
      </c>
      <c r="F46" s="31">
        <v>71.38</v>
      </c>
      <c r="G46" s="31">
        <f t="shared" si="2"/>
        <v>71.38</v>
      </c>
      <c r="H46" s="31">
        <v>84.97</v>
      </c>
      <c r="I46" s="29"/>
      <c r="J46" s="29"/>
      <c r="K46" s="30"/>
      <c r="L46" s="31">
        <f t="shared" si="11"/>
        <v>91.062348999999998</v>
      </c>
      <c r="M46" s="29"/>
      <c r="N46" s="29"/>
      <c r="P46" s="31">
        <f t="shared" si="12"/>
        <v>94.659311785499995</v>
      </c>
    </row>
    <row r="47" spans="1:16" ht="15" thickBot="1" x14ac:dyDescent="0.35">
      <c r="A47" s="2" t="s">
        <v>43</v>
      </c>
      <c r="B47" s="3">
        <v>33.68</v>
      </c>
      <c r="C47" s="83">
        <f t="shared" si="0"/>
        <v>34.228983999999997</v>
      </c>
      <c r="D47" s="84"/>
      <c r="E47" s="31">
        <f t="shared" si="4"/>
        <v>35.588969992288</v>
      </c>
      <c r="F47" s="31">
        <f t="shared" si="1"/>
        <v>36.628167916062807</v>
      </c>
      <c r="G47" s="31">
        <f t="shared" si="2"/>
        <v>36.628167916062807</v>
      </c>
      <c r="H47" s="31">
        <f t="shared" si="5"/>
        <v>36.628167916062807</v>
      </c>
      <c r="I47" s="29"/>
      <c r="J47" s="29"/>
      <c r="K47" s="30"/>
      <c r="L47" s="31">
        <f t="shared" si="11"/>
        <v>39.254407555644512</v>
      </c>
      <c r="M47" s="29"/>
      <c r="N47" s="29"/>
      <c r="P47" s="31">
        <v>48.58</v>
      </c>
    </row>
    <row r="48" spans="1:16" ht="15" thickBot="1" x14ac:dyDescent="0.35">
      <c r="A48" s="2" t="s">
        <v>44</v>
      </c>
      <c r="B48" s="3">
        <v>99.3</v>
      </c>
      <c r="C48" s="83">
        <f t="shared" si="0"/>
        <v>100.91858999999999</v>
      </c>
      <c r="D48" s="84"/>
      <c r="E48" s="31">
        <f>(C48*0.039732)+C48+0.01</f>
        <v>104.93828741788001</v>
      </c>
      <c r="F48" s="31">
        <f t="shared" si="1"/>
        <v>108.00248541048209</v>
      </c>
      <c r="G48" s="31">
        <f t="shared" si="2"/>
        <v>108.00248541048209</v>
      </c>
      <c r="H48" s="31">
        <f t="shared" si="5"/>
        <v>108.00248541048209</v>
      </c>
      <c r="I48" s="29"/>
      <c r="J48" s="29"/>
      <c r="K48" s="30"/>
      <c r="L48" s="31">
        <f t="shared" si="11"/>
        <v>115.74626361441366</v>
      </c>
      <c r="M48" s="29"/>
      <c r="N48" s="29"/>
      <c r="P48" s="31">
        <v>143.24</v>
      </c>
    </row>
    <row r="49" spans="1:16" ht="15" thickBot="1" x14ac:dyDescent="0.35">
      <c r="A49" s="2" t="s">
        <v>45</v>
      </c>
      <c r="B49" s="3">
        <v>208.31</v>
      </c>
      <c r="C49" s="83">
        <f t="shared" si="0"/>
        <v>211.70545300000001</v>
      </c>
      <c r="D49" s="84"/>
      <c r="E49" s="31">
        <f t="shared" si="4"/>
        <v>220.116934058596</v>
      </c>
      <c r="F49" s="31">
        <v>226.55</v>
      </c>
      <c r="G49" s="31">
        <f t="shared" si="2"/>
        <v>226.55</v>
      </c>
      <c r="H49" s="31">
        <f t="shared" si="5"/>
        <v>226.55</v>
      </c>
      <c r="I49" s="29"/>
      <c r="J49" s="29"/>
      <c r="K49" s="30"/>
      <c r="L49" s="31">
        <v>289.04000000000002</v>
      </c>
      <c r="M49" s="29"/>
      <c r="N49" s="29"/>
      <c r="P49" s="31">
        <f t="shared" si="12"/>
        <v>300.45708000000002</v>
      </c>
    </row>
    <row r="50" spans="1:16" ht="15" thickBot="1" x14ac:dyDescent="0.35">
      <c r="A50" s="2" t="s">
        <v>46</v>
      </c>
      <c r="B50" s="3">
        <v>149.72999999999999</v>
      </c>
      <c r="C50" s="83">
        <f t="shared" si="0"/>
        <v>152.17059899999998</v>
      </c>
      <c r="D50" s="84"/>
      <c r="E50" s="31" t="s">
        <v>100</v>
      </c>
      <c r="F50" s="31" t="s">
        <v>100</v>
      </c>
      <c r="G50" s="31" t="s">
        <v>100</v>
      </c>
      <c r="H50" s="31" t="s">
        <v>100</v>
      </c>
      <c r="I50" s="29"/>
      <c r="J50" s="29"/>
      <c r="K50" s="30"/>
      <c r="L50" s="31" t="s">
        <v>100</v>
      </c>
      <c r="M50" s="29"/>
      <c r="N50" s="29"/>
      <c r="P50" s="31" t="s">
        <v>100</v>
      </c>
    </row>
    <row r="51" spans="1:16" ht="15" thickBot="1" x14ac:dyDescent="0.35">
      <c r="A51" s="2" t="s">
        <v>47</v>
      </c>
      <c r="B51" s="3">
        <v>156.76</v>
      </c>
      <c r="C51" s="83">
        <f t="shared" si="0"/>
        <v>159.31518799999998</v>
      </c>
      <c r="D51" s="84"/>
      <c r="E51" s="31" t="s">
        <v>100</v>
      </c>
      <c r="F51" s="31" t="s">
        <v>100</v>
      </c>
      <c r="G51" s="31" t="s">
        <v>100</v>
      </c>
      <c r="H51" s="31" t="s">
        <v>100</v>
      </c>
      <c r="I51" s="29"/>
      <c r="J51" s="29"/>
      <c r="K51" s="30"/>
      <c r="L51" s="31" t="s">
        <v>100</v>
      </c>
      <c r="M51" s="29"/>
      <c r="N51" s="29"/>
      <c r="P51" s="31" t="s">
        <v>100</v>
      </c>
    </row>
    <row r="52" spans="1:16" ht="15" thickBot="1" x14ac:dyDescent="0.35">
      <c r="A52" s="2" t="s">
        <v>48</v>
      </c>
      <c r="B52" s="3">
        <v>456.49</v>
      </c>
      <c r="C52" s="83">
        <f t="shared" si="0"/>
        <v>463.93078700000001</v>
      </c>
      <c r="D52" s="84"/>
      <c r="E52" s="31" t="s">
        <v>100</v>
      </c>
      <c r="F52" s="31" t="s">
        <v>100</v>
      </c>
      <c r="G52" s="31" t="s">
        <v>100</v>
      </c>
      <c r="H52" s="31" t="s">
        <v>100</v>
      </c>
      <c r="I52" s="29"/>
      <c r="J52" s="29"/>
      <c r="K52" s="30"/>
      <c r="L52" s="31" t="s">
        <v>100</v>
      </c>
      <c r="M52" s="29"/>
      <c r="N52" s="29"/>
      <c r="P52" s="31" t="s">
        <v>100</v>
      </c>
    </row>
    <row r="53" spans="1:16" ht="15" thickBot="1" x14ac:dyDescent="0.35">
      <c r="A53" s="2" t="s">
        <v>49</v>
      </c>
      <c r="B53" s="3">
        <v>627.70000000000005</v>
      </c>
      <c r="C53" s="83">
        <f t="shared" si="0"/>
        <v>637.93151</v>
      </c>
      <c r="D53" s="84"/>
      <c r="E53" s="31" t="s">
        <v>100</v>
      </c>
      <c r="F53" s="31" t="s">
        <v>100</v>
      </c>
      <c r="G53" s="31" t="s">
        <v>100</v>
      </c>
      <c r="H53" s="31" t="s">
        <v>100</v>
      </c>
      <c r="I53" s="29"/>
      <c r="J53" s="29"/>
      <c r="K53" s="30"/>
      <c r="L53" s="31" t="s">
        <v>100</v>
      </c>
      <c r="M53" s="29"/>
      <c r="N53" s="29"/>
      <c r="P53" s="31" t="s">
        <v>100</v>
      </c>
    </row>
    <row r="54" spans="1:16" ht="15" thickBot="1" x14ac:dyDescent="0.35">
      <c r="A54" s="2" t="s">
        <v>50</v>
      </c>
      <c r="B54" s="3">
        <v>66.77</v>
      </c>
      <c r="C54" s="83">
        <f t="shared" si="0"/>
        <v>67.858350999999999</v>
      </c>
      <c r="D54" s="84"/>
      <c r="E54" s="31">
        <f>(C54*0.039732)+C54+0.01</f>
        <v>70.564499001932006</v>
      </c>
      <c r="F54" s="31">
        <f t="shared" si="1"/>
        <v>72.624982372788423</v>
      </c>
      <c r="G54" s="31">
        <f t="shared" si="2"/>
        <v>72.624982372788423</v>
      </c>
      <c r="H54" s="31">
        <v>86.45</v>
      </c>
      <c r="I54" s="29"/>
      <c r="J54" s="29"/>
      <c r="K54" s="30"/>
      <c r="L54" s="31">
        <f>(H54*O$3)/100+H54</f>
        <v>92.648465000000002</v>
      </c>
      <c r="M54" s="29"/>
      <c r="N54" s="29"/>
      <c r="P54" s="31">
        <f>(L54*Q1)/100+L54</f>
        <v>96.3080793675</v>
      </c>
    </row>
    <row r="55" spans="1:16" ht="15" thickBot="1" x14ac:dyDescent="0.35">
      <c r="A55" s="2" t="s">
        <v>51</v>
      </c>
      <c r="B55" s="3">
        <v>60.63</v>
      </c>
      <c r="C55" s="83">
        <f t="shared" si="0"/>
        <v>61.618269000000005</v>
      </c>
      <c r="D55" s="84"/>
      <c r="E55" s="31">
        <f t="shared" si="4"/>
        <v>64.066486063908002</v>
      </c>
      <c r="F55" s="31">
        <f t="shared" si="1"/>
        <v>65.937227456974114</v>
      </c>
      <c r="G55" s="31">
        <f t="shared" si="2"/>
        <v>65.937227456974114</v>
      </c>
      <c r="H55" s="31">
        <f t="shared" si="5"/>
        <v>65.937227456974114</v>
      </c>
      <c r="I55" s="29"/>
      <c r="J55" s="29"/>
      <c r="K55" s="30"/>
      <c r="L55" s="31">
        <f t="shared" ref="L55:L56" si="13">(H55*O$3)/100+H55</f>
        <v>70.664926665639157</v>
      </c>
      <c r="M55" s="29"/>
      <c r="N55" s="29"/>
      <c r="P55" s="31">
        <v>87.45</v>
      </c>
    </row>
    <row r="56" spans="1:16" ht="15" thickBot="1" x14ac:dyDescent="0.35">
      <c r="A56" s="7" t="s">
        <v>52</v>
      </c>
      <c r="B56" s="3">
        <v>53.65</v>
      </c>
      <c r="C56" s="83">
        <f t="shared" si="0"/>
        <v>54.524495000000002</v>
      </c>
      <c r="D56" s="84"/>
      <c r="E56" s="31">
        <f t="shared" si="4"/>
        <v>56.690862235339999</v>
      </c>
      <c r="F56" s="31">
        <v>58.34</v>
      </c>
      <c r="G56" s="31">
        <f t="shared" si="2"/>
        <v>58.34</v>
      </c>
      <c r="H56" s="31">
        <v>69.459999999999994</v>
      </c>
      <c r="I56" s="29"/>
      <c r="J56" s="29"/>
      <c r="K56" s="30"/>
      <c r="L56" s="31">
        <f t="shared" si="13"/>
        <v>74.440281999999996</v>
      </c>
      <c r="M56" s="29"/>
      <c r="N56" s="29"/>
      <c r="P56" s="31">
        <v>77.38</v>
      </c>
    </row>
    <row r="57" spans="1:16" ht="28.5" customHeight="1" thickBot="1" x14ac:dyDescent="0.35">
      <c r="A57" s="53" t="s">
        <v>107</v>
      </c>
      <c r="B57" s="3"/>
      <c r="C57" s="48"/>
      <c r="D57" s="49"/>
      <c r="E57" s="31"/>
      <c r="F57" s="31"/>
      <c r="G57" s="31"/>
      <c r="H57" s="31"/>
      <c r="I57" s="29"/>
      <c r="J57" s="29"/>
      <c r="K57" s="30"/>
      <c r="L57" s="31">
        <v>223.69</v>
      </c>
      <c r="M57" s="54"/>
      <c r="N57" s="54"/>
      <c r="P57" s="31">
        <v>232.52</v>
      </c>
    </row>
    <row r="58" spans="1:16" ht="15" thickBot="1" x14ac:dyDescent="0.35">
      <c r="A58" s="2" t="s">
        <v>53</v>
      </c>
      <c r="B58" s="3">
        <v>746.8</v>
      </c>
      <c r="C58" s="83">
        <v>379.5</v>
      </c>
      <c r="D58" s="84"/>
      <c r="E58" s="31" t="s">
        <v>100</v>
      </c>
      <c r="F58" s="31" t="s">
        <v>100</v>
      </c>
      <c r="G58" s="31" t="s">
        <v>100</v>
      </c>
      <c r="H58" s="31" t="s">
        <v>100</v>
      </c>
      <c r="I58" s="29"/>
      <c r="J58" s="29"/>
      <c r="K58" s="30"/>
      <c r="L58" s="31" t="s">
        <v>100</v>
      </c>
      <c r="M58" s="29"/>
      <c r="N58" s="29"/>
      <c r="P58" s="31" t="s">
        <v>100</v>
      </c>
    </row>
    <row r="59" spans="1:16" ht="15" thickBot="1" x14ac:dyDescent="0.35">
      <c r="A59" s="8" t="s">
        <v>54</v>
      </c>
      <c r="B59" s="9">
        <v>22.98</v>
      </c>
      <c r="C59" s="83">
        <f t="shared" si="0"/>
        <v>23.354574</v>
      </c>
      <c r="D59" s="84"/>
      <c r="E59" s="31">
        <f t="shared" si="4"/>
        <v>24.282497934167999</v>
      </c>
      <c r="F59" s="31">
        <f t="shared" si="1"/>
        <v>24.991546873845707</v>
      </c>
      <c r="G59" s="31">
        <f t="shared" si="2"/>
        <v>24.991546873845707</v>
      </c>
      <c r="H59" s="31">
        <f t="shared" si="5"/>
        <v>24.991546873845707</v>
      </c>
      <c r="I59" s="29"/>
      <c r="J59" s="29"/>
      <c r="K59" s="30"/>
      <c r="L59" s="31">
        <v>31.88</v>
      </c>
      <c r="M59" s="29"/>
      <c r="N59" s="29"/>
      <c r="P59" s="31">
        <f>(L59*3.95)/100+L59</f>
        <v>33.13926</v>
      </c>
    </row>
    <row r="61" spans="1:16" ht="15.6" x14ac:dyDescent="0.3">
      <c r="A61" s="81" t="s">
        <v>55</v>
      </c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</row>
    <row r="62" spans="1:16" x14ac:dyDescent="0.3">
      <c r="A62" s="20" t="s">
        <v>1</v>
      </c>
      <c r="B62" s="20" t="s">
        <v>1</v>
      </c>
      <c r="C62" s="20" t="s">
        <v>1</v>
      </c>
      <c r="D62" s="20" t="s">
        <v>1</v>
      </c>
      <c r="E62" s="20" t="s">
        <v>1</v>
      </c>
      <c r="F62" s="20" t="s">
        <v>1</v>
      </c>
      <c r="G62" s="20" t="s">
        <v>1</v>
      </c>
      <c r="H62" s="20" t="s">
        <v>1</v>
      </c>
      <c r="I62" s="20" t="s">
        <v>1</v>
      </c>
      <c r="J62" s="20" t="s">
        <v>1</v>
      </c>
      <c r="K62" s="20" t="s">
        <v>1</v>
      </c>
      <c r="L62" s="20">
        <v>2023</v>
      </c>
      <c r="P62" s="20">
        <v>2024</v>
      </c>
    </row>
    <row r="63" spans="1:16" x14ac:dyDescent="0.3">
      <c r="A63" s="10" t="s">
        <v>58</v>
      </c>
      <c r="B63" s="4">
        <v>15</v>
      </c>
      <c r="C63" s="4">
        <v>15</v>
      </c>
      <c r="D63" s="4">
        <v>15</v>
      </c>
      <c r="E63" s="4">
        <v>15</v>
      </c>
      <c r="F63" s="4">
        <v>15</v>
      </c>
      <c r="G63" s="4">
        <v>15</v>
      </c>
      <c r="H63" s="4">
        <v>15</v>
      </c>
      <c r="I63" s="85" t="s">
        <v>102</v>
      </c>
      <c r="J63" s="86"/>
      <c r="K63" s="86"/>
      <c r="L63" s="4">
        <v>15</v>
      </c>
      <c r="P63" s="4">
        <v>15</v>
      </c>
    </row>
    <row r="64" spans="1:16" x14ac:dyDescent="0.3">
      <c r="A64" s="10" t="s">
        <v>60</v>
      </c>
      <c r="B64" s="4">
        <v>11.5</v>
      </c>
      <c r="C64" s="4">
        <v>11.5</v>
      </c>
      <c r="D64" s="4">
        <v>11.5</v>
      </c>
      <c r="E64" s="4">
        <v>11.5</v>
      </c>
      <c r="F64" s="4">
        <v>11.5</v>
      </c>
      <c r="G64" s="4">
        <v>11.5</v>
      </c>
      <c r="H64" s="4">
        <v>11.5</v>
      </c>
      <c r="I64" s="85"/>
      <c r="J64" s="86"/>
      <c r="K64" s="86"/>
      <c r="L64" s="4">
        <v>11.5</v>
      </c>
      <c r="P64" s="4">
        <v>11.5</v>
      </c>
    </row>
    <row r="65" spans="1:16" x14ac:dyDescent="0.3">
      <c r="A65" s="10" t="s">
        <v>61</v>
      </c>
      <c r="B65" s="4">
        <v>13.5</v>
      </c>
      <c r="C65" s="4">
        <v>13.5</v>
      </c>
      <c r="D65" s="4">
        <v>13.5</v>
      </c>
      <c r="E65" s="4">
        <v>13.5</v>
      </c>
      <c r="F65" s="4">
        <v>13.5</v>
      </c>
      <c r="G65" s="4">
        <v>13.5</v>
      </c>
      <c r="H65" s="4">
        <v>13.5</v>
      </c>
      <c r="I65" s="85"/>
      <c r="J65" s="86"/>
      <c r="K65" s="86"/>
      <c r="L65" s="4">
        <v>13.5</v>
      </c>
      <c r="P65" s="4">
        <v>13.5</v>
      </c>
    </row>
    <row r="66" spans="1:16" x14ac:dyDescent="0.3">
      <c r="A66" s="10" t="s">
        <v>62</v>
      </c>
      <c r="B66" s="4">
        <v>18.600000000000001</v>
      </c>
      <c r="C66" s="4">
        <v>18.600000000000001</v>
      </c>
      <c r="D66" s="4">
        <v>18.600000000000001</v>
      </c>
      <c r="E66" s="4">
        <v>18.600000000000001</v>
      </c>
      <c r="F66" s="4">
        <v>18.600000000000001</v>
      </c>
      <c r="G66" s="4">
        <v>18.600000000000001</v>
      </c>
      <c r="H66" s="4">
        <v>18.600000000000001</v>
      </c>
      <c r="I66" s="85"/>
      <c r="J66" s="86"/>
      <c r="K66" s="86"/>
      <c r="L66" s="4">
        <v>18.600000000000001</v>
      </c>
      <c r="P66" s="4">
        <v>18.600000000000001</v>
      </c>
    </row>
    <row r="67" spans="1:16" x14ac:dyDescent="0.3">
      <c r="A67" s="10" t="s">
        <v>63</v>
      </c>
      <c r="B67" s="4">
        <v>22</v>
      </c>
      <c r="C67" s="4">
        <v>22</v>
      </c>
      <c r="D67" s="4">
        <v>22</v>
      </c>
      <c r="E67" s="4">
        <v>22</v>
      </c>
      <c r="F67" s="4">
        <v>22</v>
      </c>
      <c r="G67" s="4">
        <v>22</v>
      </c>
      <c r="H67" s="4">
        <v>22</v>
      </c>
      <c r="I67" s="85"/>
      <c r="J67" s="86"/>
      <c r="K67" s="86"/>
      <c r="L67" s="4">
        <v>22</v>
      </c>
      <c r="P67" s="4">
        <v>22</v>
      </c>
    </row>
    <row r="68" spans="1:16" x14ac:dyDescent="0.3">
      <c r="A68" s="10" t="s">
        <v>64</v>
      </c>
      <c r="B68" s="4">
        <v>31</v>
      </c>
      <c r="C68" s="4">
        <v>31</v>
      </c>
      <c r="D68" s="4">
        <v>31</v>
      </c>
      <c r="E68" s="4">
        <v>31</v>
      </c>
      <c r="F68" s="4">
        <v>31</v>
      </c>
      <c r="G68" s="4">
        <v>31</v>
      </c>
      <c r="H68" s="4">
        <v>31</v>
      </c>
      <c r="I68" s="85"/>
      <c r="J68" s="86"/>
      <c r="K68" s="86"/>
      <c r="L68" s="4">
        <v>31</v>
      </c>
      <c r="P68" s="4">
        <v>31</v>
      </c>
    </row>
    <row r="69" spans="1:16" x14ac:dyDescent="0.3">
      <c r="A69" s="10" t="s">
        <v>65</v>
      </c>
      <c r="B69" s="4">
        <v>11</v>
      </c>
      <c r="C69" s="4">
        <v>11</v>
      </c>
      <c r="D69" s="4">
        <v>11</v>
      </c>
      <c r="E69" s="4">
        <v>11</v>
      </c>
      <c r="F69" s="4">
        <v>11</v>
      </c>
      <c r="G69" s="4">
        <v>11</v>
      </c>
      <c r="H69" s="4">
        <v>11</v>
      </c>
      <c r="I69" s="85"/>
      <c r="J69" s="86"/>
      <c r="K69" s="86"/>
      <c r="L69" s="4">
        <v>12.17</v>
      </c>
      <c r="P69" s="4">
        <v>12.17</v>
      </c>
    </row>
    <row r="70" spans="1:16" x14ac:dyDescent="0.3">
      <c r="A70" s="10" t="s">
        <v>66</v>
      </c>
      <c r="B70" s="4">
        <v>76.650000000000006</v>
      </c>
      <c r="C70" s="4">
        <v>76.650000000000006</v>
      </c>
      <c r="D70" s="4">
        <v>76.650000000000006</v>
      </c>
      <c r="E70" s="4">
        <v>76.650000000000006</v>
      </c>
      <c r="F70" s="4">
        <v>76.650000000000006</v>
      </c>
      <c r="G70" s="4">
        <v>76.650000000000006</v>
      </c>
      <c r="H70" s="4">
        <v>76.650000000000006</v>
      </c>
      <c r="I70" s="85"/>
      <c r="J70" s="86"/>
      <c r="K70" s="86"/>
      <c r="L70" s="4">
        <v>76.650000000000006</v>
      </c>
      <c r="P70" s="4">
        <v>76.650000000000006</v>
      </c>
    </row>
    <row r="71" spans="1:16" x14ac:dyDescent="0.3">
      <c r="A71" s="10" t="s">
        <v>68</v>
      </c>
      <c r="B71" s="4">
        <v>86.08</v>
      </c>
      <c r="C71" s="4">
        <v>86.08</v>
      </c>
      <c r="D71" s="4">
        <v>86.08</v>
      </c>
      <c r="E71" s="4">
        <v>86.08</v>
      </c>
      <c r="F71" s="4">
        <v>86.08</v>
      </c>
      <c r="G71" s="4">
        <v>86.08</v>
      </c>
      <c r="H71" s="4">
        <v>86.08</v>
      </c>
      <c r="I71" s="85"/>
      <c r="J71" s="86"/>
      <c r="K71" s="86"/>
      <c r="L71" s="4">
        <v>86.08</v>
      </c>
      <c r="P71" s="4">
        <v>86.08</v>
      </c>
    </row>
    <row r="72" spans="1:16" x14ac:dyDescent="0.3">
      <c r="A72" s="10" t="s">
        <v>69</v>
      </c>
      <c r="B72" s="4">
        <v>261.77999999999997</v>
      </c>
      <c r="C72" s="4">
        <v>261.77999999999997</v>
      </c>
      <c r="D72" s="4">
        <v>261.77999999999997</v>
      </c>
      <c r="E72" s="4">
        <v>261.77999999999997</v>
      </c>
      <c r="F72" s="4">
        <v>261.77999999999997</v>
      </c>
      <c r="G72" s="4">
        <v>261.77999999999997</v>
      </c>
      <c r="H72" s="4">
        <v>261.77999999999997</v>
      </c>
      <c r="I72" s="85"/>
      <c r="J72" s="86"/>
      <c r="K72" s="86"/>
      <c r="L72" s="4">
        <v>261.77999999999997</v>
      </c>
      <c r="P72" s="4">
        <v>261.77999999999997</v>
      </c>
    </row>
    <row r="73" spans="1:16" x14ac:dyDescent="0.3">
      <c r="A73" s="10" t="s">
        <v>70</v>
      </c>
      <c r="B73" s="4">
        <v>400.91</v>
      </c>
      <c r="C73" s="4">
        <v>400.91</v>
      </c>
      <c r="D73" s="4">
        <v>400.91</v>
      </c>
      <c r="E73" s="4">
        <v>400.91</v>
      </c>
      <c r="F73" s="4">
        <v>400.91</v>
      </c>
      <c r="G73" s="4">
        <v>400.91</v>
      </c>
      <c r="H73" s="4">
        <v>400.91</v>
      </c>
      <c r="I73" s="85"/>
      <c r="J73" s="86"/>
      <c r="K73" s="86"/>
      <c r="L73" s="4">
        <v>400.91</v>
      </c>
      <c r="P73" s="4">
        <v>400.91</v>
      </c>
    </row>
    <row r="74" spans="1:16" x14ac:dyDescent="0.3">
      <c r="A74" s="10" t="s">
        <v>72</v>
      </c>
      <c r="B74" s="4">
        <v>4.3</v>
      </c>
      <c r="C74" s="4">
        <v>4.3</v>
      </c>
      <c r="D74" s="4">
        <v>4.3</v>
      </c>
      <c r="E74" s="4">
        <v>4.3</v>
      </c>
      <c r="F74" s="4">
        <v>4.3</v>
      </c>
      <c r="G74" s="4">
        <v>4.3</v>
      </c>
      <c r="H74" s="4">
        <v>4.3</v>
      </c>
      <c r="I74" s="85"/>
      <c r="J74" s="86"/>
      <c r="K74" s="86"/>
      <c r="L74" s="4">
        <v>4.3</v>
      </c>
      <c r="P74" s="4">
        <v>4.3</v>
      </c>
    </row>
    <row r="75" spans="1:16" x14ac:dyDescent="0.3">
      <c r="A75" s="10" t="s">
        <v>74</v>
      </c>
      <c r="B75" s="4">
        <v>6</v>
      </c>
      <c r="C75" s="4">
        <v>6</v>
      </c>
      <c r="D75" s="4">
        <v>6</v>
      </c>
      <c r="E75" s="4">
        <v>6</v>
      </c>
      <c r="F75" s="4">
        <v>6</v>
      </c>
      <c r="G75" s="4">
        <v>6</v>
      </c>
      <c r="H75" s="4">
        <v>6</v>
      </c>
      <c r="I75" s="85"/>
      <c r="J75" s="86"/>
      <c r="K75" s="86"/>
      <c r="L75" s="4">
        <v>6</v>
      </c>
      <c r="P75" s="4">
        <v>6</v>
      </c>
    </row>
    <row r="76" spans="1:16" x14ac:dyDescent="0.3">
      <c r="A76" s="10" t="s">
        <v>76</v>
      </c>
      <c r="B76" s="4">
        <v>9</v>
      </c>
      <c r="C76" s="4">
        <v>9</v>
      </c>
      <c r="D76" s="4">
        <v>9</v>
      </c>
      <c r="E76" s="4">
        <v>9</v>
      </c>
      <c r="F76" s="4">
        <v>9</v>
      </c>
      <c r="G76" s="4">
        <v>9</v>
      </c>
      <c r="H76" s="4">
        <v>9</v>
      </c>
      <c r="I76" s="85"/>
      <c r="J76" s="86"/>
      <c r="K76" s="86"/>
      <c r="L76" s="4">
        <v>9</v>
      </c>
      <c r="P76" s="4">
        <v>9</v>
      </c>
    </row>
    <row r="77" spans="1:16" x14ac:dyDescent="0.3">
      <c r="A77" s="10" t="s">
        <v>77</v>
      </c>
      <c r="B77" s="4">
        <v>4.3</v>
      </c>
      <c r="C77" s="4">
        <v>4.3</v>
      </c>
      <c r="D77" s="4">
        <v>4.3</v>
      </c>
      <c r="E77" s="4">
        <v>4.3</v>
      </c>
      <c r="F77" s="4">
        <v>4.3</v>
      </c>
      <c r="G77" s="4">
        <v>4.3</v>
      </c>
      <c r="H77" s="4">
        <v>4.3</v>
      </c>
      <c r="I77" s="85"/>
      <c r="J77" s="86"/>
      <c r="K77" s="86"/>
      <c r="L77" s="4">
        <v>4.3</v>
      </c>
      <c r="P77" s="4">
        <v>4.3</v>
      </c>
    </row>
    <row r="78" spans="1:16" x14ac:dyDescent="0.3">
      <c r="A78" s="10" t="s">
        <v>79</v>
      </c>
      <c r="B78" s="4">
        <v>4.3</v>
      </c>
      <c r="C78" s="4">
        <v>4.3</v>
      </c>
      <c r="D78" s="4">
        <v>4.3</v>
      </c>
      <c r="E78" s="4">
        <v>4.3</v>
      </c>
      <c r="F78" s="4">
        <v>4.3</v>
      </c>
      <c r="G78" s="4">
        <v>4.3</v>
      </c>
      <c r="H78" s="4">
        <v>4.3</v>
      </c>
      <c r="I78" s="85"/>
      <c r="J78" s="86"/>
      <c r="K78" s="86"/>
      <c r="L78" s="4">
        <v>4.3</v>
      </c>
      <c r="P78" s="4">
        <v>4.3</v>
      </c>
    </row>
    <row r="79" spans="1:16" x14ac:dyDescent="0.3">
      <c r="A79" s="10" t="s">
        <v>80</v>
      </c>
      <c r="B79" s="4">
        <v>30</v>
      </c>
      <c r="C79" s="4">
        <v>30</v>
      </c>
      <c r="D79" s="4">
        <v>30</v>
      </c>
      <c r="E79" s="4">
        <v>30</v>
      </c>
      <c r="F79" s="4">
        <v>30</v>
      </c>
      <c r="G79" s="4">
        <v>30</v>
      </c>
      <c r="H79" s="4">
        <v>30</v>
      </c>
      <c r="I79" s="85"/>
      <c r="J79" s="86"/>
      <c r="K79" s="86"/>
      <c r="L79" s="4">
        <v>30</v>
      </c>
      <c r="P79" s="4">
        <v>30</v>
      </c>
    </row>
    <row r="80" spans="1:16" x14ac:dyDescent="0.3">
      <c r="A80" s="10" t="s">
        <v>81</v>
      </c>
      <c r="B80" s="4">
        <v>40</v>
      </c>
      <c r="C80" s="4">
        <v>40</v>
      </c>
      <c r="D80" s="4">
        <v>40</v>
      </c>
      <c r="E80" s="4">
        <v>40</v>
      </c>
      <c r="F80" s="4">
        <v>40</v>
      </c>
      <c r="G80" s="4">
        <v>40</v>
      </c>
      <c r="H80" s="4">
        <v>40</v>
      </c>
      <c r="I80" s="85"/>
      <c r="J80" s="86"/>
      <c r="K80" s="86"/>
      <c r="L80" s="4">
        <v>40</v>
      </c>
      <c r="P80" s="4">
        <v>40</v>
      </c>
    </row>
    <row r="81" spans="1:16" x14ac:dyDescent="0.3">
      <c r="A81" s="10" t="s">
        <v>82</v>
      </c>
      <c r="B81" s="4">
        <v>50</v>
      </c>
      <c r="C81" s="4">
        <v>50</v>
      </c>
      <c r="D81" s="4">
        <v>50</v>
      </c>
      <c r="E81" s="4">
        <v>50</v>
      </c>
      <c r="F81" s="4">
        <v>50</v>
      </c>
      <c r="G81" s="4">
        <v>50</v>
      </c>
      <c r="H81" s="4">
        <v>50</v>
      </c>
      <c r="I81" s="85"/>
      <c r="J81" s="86"/>
      <c r="K81" s="86"/>
      <c r="L81" s="4">
        <v>50</v>
      </c>
      <c r="P81" s="4">
        <v>50</v>
      </c>
    </row>
    <row r="82" spans="1:16" x14ac:dyDescent="0.3">
      <c r="A82" s="10" t="s">
        <v>83</v>
      </c>
      <c r="B82" s="4">
        <v>70</v>
      </c>
      <c r="C82" s="4">
        <v>70</v>
      </c>
      <c r="D82" s="4">
        <v>70</v>
      </c>
      <c r="E82" s="4">
        <v>70</v>
      </c>
      <c r="F82" s="4">
        <v>70</v>
      </c>
      <c r="G82" s="4">
        <v>70</v>
      </c>
      <c r="H82" s="4">
        <v>70</v>
      </c>
      <c r="I82" s="85"/>
      <c r="J82" s="86"/>
      <c r="K82" s="86"/>
      <c r="L82" s="4">
        <v>70</v>
      </c>
      <c r="P82" s="4">
        <v>70</v>
      </c>
    </row>
    <row r="83" spans="1:16" x14ac:dyDescent="0.3">
      <c r="A83" s="10" t="s">
        <v>84</v>
      </c>
      <c r="B83" s="4">
        <v>8</v>
      </c>
      <c r="C83" s="4">
        <v>8</v>
      </c>
      <c r="D83" s="4">
        <v>8</v>
      </c>
      <c r="E83" s="4">
        <v>8</v>
      </c>
      <c r="F83" s="4">
        <v>8</v>
      </c>
      <c r="G83" s="4">
        <v>8</v>
      </c>
      <c r="H83" s="4">
        <v>8</v>
      </c>
      <c r="I83" s="85"/>
      <c r="J83" s="86"/>
      <c r="K83" s="86"/>
      <c r="L83" s="4">
        <v>8</v>
      </c>
      <c r="P83" s="4">
        <v>8</v>
      </c>
    </row>
    <row r="84" spans="1:16" x14ac:dyDescent="0.3">
      <c r="A84" s="10" t="s">
        <v>85</v>
      </c>
      <c r="B84" s="4">
        <v>10</v>
      </c>
      <c r="C84" s="4">
        <v>10</v>
      </c>
      <c r="D84" s="4">
        <v>10</v>
      </c>
      <c r="E84" s="4">
        <v>10</v>
      </c>
      <c r="F84" s="4">
        <v>10</v>
      </c>
      <c r="G84" s="4">
        <v>10</v>
      </c>
      <c r="H84" s="4">
        <v>10</v>
      </c>
      <c r="I84" s="85"/>
      <c r="J84" s="86"/>
      <c r="K84" s="86"/>
      <c r="L84" s="4">
        <v>10</v>
      </c>
      <c r="P84" s="4">
        <v>10</v>
      </c>
    </row>
    <row r="85" spans="1:16" x14ac:dyDescent="0.3">
      <c r="A85" s="10" t="s">
        <v>86</v>
      </c>
      <c r="B85" s="4">
        <v>2</v>
      </c>
      <c r="C85" s="4">
        <v>2</v>
      </c>
      <c r="D85" s="4">
        <v>2</v>
      </c>
      <c r="E85" s="4">
        <v>2</v>
      </c>
      <c r="F85" s="4">
        <v>2</v>
      </c>
      <c r="G85" s="4">
        <v>2</v>
      </c>
      <c r="H85" s="4">
        <v>2</v>
      </c>
      <c r="I85" s="85"/>
      <c r="J85" s="86"/>
      <c r="K85" s="86"/>
      <c r="L85" s="4">
        <v>2</v>
      </c>
      <c r="P85" s="4">
        <v>2</v>
      </c>
    </row>
    <row r="86" spans="1:16" x14ac:dyDescent="0.3">
      <c r="A86" s="10" t="s">
        <v>87</v>
      </c>
      <c r="B86" s="4">
        <v>4</v>
      </c>
      <c r="C86" s="4">
        <v>4</v>
      </c>
      <c r="D86" s="4">
        <v>4</v>
      </c>
      <c r="E86" s="4">
        <v>4</v>
      </c>
      <c r="F86" s="4">
        <v>4</v>
      </c>
      <c r="G86" s="4">
        <v>4</v>
      </c>
      <c r="H86" s="4">
        <v>4</v>
      </c>
      <c r="I86" s="85"/>
      <c r="J86" s="86"/>
      <c r="K86" s="86"/>
      <c r="L86" s="4">
        <v>4</v>
      </c>
      <c r="P86" s="4">
        <v>4</v>
      </c>
    </row>
    <row r="87" spans="1:16" x14ac:dyDescent="0.3">
      <c r="A87" s="10" t="s">
        <v>88</v>
      </c>
      <c r="B87" s="4">
        <v>76.47</v>
      </c>
      <c r="C87" s="4">
        <v>76.47</v>
      </c>
      <c r="D87" s="4">
        <v>76.47</v>
      </c>
      <c r="E87" s="4">
        <v>76.47</v>
      </c>
      <c r="F87" s="4">
        <v>76.47</v>
      </c>
      <c r="G87" s="4">
        <v>76.47</v>
      </c>
      <c r="H87" s="4">
        <v>76.47</v>
      </c>
      <c r="I87" s="85"/>
      <c r="J87" s="86"/>
      <c r="K87" s="86"/>
      <c r="L87" s="4">
        <v>76.47</v>
      </c>
      <c r="P87" s="4">
        <v>76.47</v>
      </c>
    </row>
    <row r="88" spans="1:16" x14ac:dyDescent="0.3">
      <c r="A88" s="10" t="s">
        <v>89</v>
      </c>
      <c r="B88" s="4">
        <v>14.6</v>
      </c>
      <c r="C88" s="4">
        <v>14.6</v>
      </c>
      <c r="D88" s="4">
        <v>14.6</v>
      </c>
      <c r="E88" s="4">
        <v>14.6</v>
      </c>
      <c r="F88" s="4">
        <v>14.6</v>
      </c>
      <c r="G88" s="4">
        <v>14.6</v>
      </c>
      <c r="H88" s="4">
        <v>14.6</v>
      </c>
      <c r="I88" s="85"/>
      <c r="J88" s="86"/>
      <c r="K88" s="86"/>
      <c r="L88" s="4">
        <v>14.6</v>
      </c>
      <c r="P88" s="4">
        <v>14.6</v>
      </c>
    </row>
    <row r="89" spans="1:16" x14ac:dyDescent="0.3">
      <c r="A89" s="10" t="s">
        <v>90</v>
      </c>
      <c r="B89" s="4">
        <v>21</v>
      </c>
      <c r="C89" s="4">
        <v>21</v>
      </c>
      <c r="D89" s="4">
        <v>21</v>
      </c>
      <c r="E89" s="4">
        <v>21</v>
      </c>
      <c r="F89" s="4">
        <v>21</v>
      </c>
      <c r="G89" s="4">
        <v>21</v>
      </c>
      <c r="H89" s="4">
        <v>21</v>
      </c>
      <c r="I89" s="85"/>
      <c r="J89" s="86"/>
      <c r="K89" s="86"/>
      <c r="L89" s="4">
        <v>21</v>
      </c>
      <c r="P89" s="4">
        <v>21</v>
      </c>
    </row>
    <row r="90" spans="1:16" x14ac:dyDescent="0.3">
      <c r="A90" s="10" t="s">
        <v>91</v>
      </c>
      <c r="B90" s="4">
        <v>37</v>
      </c>
      <c r="C90" s="4">
        <v>37</v>
      </c>
      <c r="D90" s="4">
        <v>37</v>
      </c>
      <c r="E90" s="4">
        <v>37</v>
      </c>
      <c r="F90" s="4">
        <v>37</v>
      </c>
      <c r="G90" s="4">
        <v>37</v>
      </c>
      <c r="H90" s="4">
        <v>37</v>
      </c>
      <c r="I90" s="85"/>
      <c r="J90" s="86"/>
      <c r="K90" s="86"/>
      <c r="L90" s="4">
        <v>37</v>
      </c>
      <c r="P90" s="4">
        <v>37</v>
      </c>
    </row>
    <row r="91" spans="1:16" x14ac:dyDescent="0.3">
      <c r="A91" s="10" t="s">
        <v>92</v>
      </c>
      <c r="B91" s="4">
        <v>45</v>
      </c>
      <c r="C91" s="4">
        <v>45</v>
      </c>
      <c r="D91" s="4">
        <v>45</v>
      </c>
      <c r="E91" s="4">
        <v>45</v>
      </c>
      <c r="F91" s="4">
        <v>45</v>
      </c>
      <c r="G91" s="4">
        <v>45</v>
      </c>
      <c r="H91" s="4">
        <v>45</v>
      </c>
      <c r="I91" s="85"/>
      <c r="J91" s="86"/>
      <c r="K91" s="86"/>
      <c r="L91" s="4">
        <v>45</v>
      </c>
      <c r="P91" s="4">
        <v>45</v>
      </c>
    </row>
    <row r="92" spans="1:16" x14ac:dyDescent="0.3">
      <c r="A92" s="1"/>
      <c r="B92" s="11"/>
      <c r="J92" s="19"/>
    </row>
    <row r="93" spans="1:16" x14ac:dyDescent="0.3">
      <c r="A93" s="40" t="s">
        <v>111</v>
      </c>
      <c r="B93" s="40"/>
      <c r="C93" s="40"/>
      <c r="D93" s="40"/>
      <c r="E93" s="40"/>
      <c r="F93" s="40"/>
      <c r="G93" s="40"/>
      <c r="H93" s="39"/>
    </row>
    <row r="94" spans="1:16" x14ac:dyDescent="0.3">
      <c r="A94" s="1"/>
      <c r="B94" s="11"/>
    </row>
    <row r="95" spans="1:16" x14ac:dyDescent="0.3">
      <c r="A95" s="12"/>
      <c r="B95" s="11"/>
    </row>
    <row r="96" spans="1:16" ht="30" customHeight="1" x14ac:dyDescent="0.3">
      <c r="A96" s="27" t="s">
        <v>56</v>
      </c>
      <c r="B96" s="25"/>
      <c r="C96" s="26">
        <v>2017</v>
      </c>
      <c r="D96" s="24">
        <v>2018</v>
      </c>
      <c r="E96" s="24">
        <v>2019</v>
      </c>
      <c r="F96" s="24" t="s">
        <v>101</v>
      </c>
      <c r="G96" s="24">
        <v>2021</v>
      </c>
      <c r="H96" s="43" t="s">
        <v>105</v>
      </c>
      <c r="I96" s="34"/>
      <c r="J96" s="34"/>
      <c r="K96" s="34"/>
      <c r="L96" s="43" t="s">
        <v>105</v>
      </c>
      <c r="P96" s="57" t="s">
        <v>109</v>
      </c>
    </row>
    <row r="97" spans="1:22" x14ac:dyDescent="0.3">
      <c r="A97" s="87" t="s">
        <v>57</v>
      </c>
      <c r="B97" s="87"/>
      <c r="C97" s="4">
        <v>24.09</v>
      </c>
      <c r="D97" s="15">
        <f>C97*0.0163+C97</f>
        <v>24.482666999999999</v>
      </c>
      <c r="E97" s="15">
        <f>(D97*0.039732)+D97-0.01</f>
        <v>25.445412325243996</v>
      </c>
      <c r="F97" s="15">
        <v>26.2</v>
      </c>
      <c r="G97" s="15">
        <v>28.2</v>
      </c>
      <c r="H97" s="18">
        <v>33.43</v>
      </c>
      <c r="I97" s="32"/>
      <c r="J97" s="32"/>
      <c r="K97" s="32"/>
      <c r="L97" s="18">
        <v>33.43</v>
      </c>
      <c r="P97" s="56">
        <v>34.75</v>
      </c>
    </row>
    <row r="98" spans="1:22" x14ac:dyDescent="0.3">
      <c r="A98" s="88" t="s">
        <v>59</v>
      </c>
      <c r="B98" s="88"/>
      <c r="C98" s="4">
        <v>13.25</v>
      </c>
      <c r="D98" s="15">
        <f t="shared" ref="D98" si="14">C98*0.0163+C98</f>
        <v>13.465975</v>
      </c>
      <c r="E98" s="15">
        <f t="shared" ref="E98:E100" si="15">(D98*0.039732)+D98</f>
        <v>14.0010051187</v>
      </c>
      <c r="F98" s="15">
        <f>(E98*2.92)/100+E98</f>
        <v>14.409834468166041</v>
      </c>
      <c r="G98" s="15">
        <v>15.51</v>
      </c>
      <c r="H98" s="44">
        <v>18.38</v>
      </c>
      <c r="I98" s="32"/>
      <c r="J98" s="32"/>
      <c r="K98" s="32"/>
      <c r="L98" s="44">
        <v>18.38</v>
      </c>
      <c r="P98" s="16">
        <v>19.11</v>
      </c>
    </row>
    <row r="99" spans="1:22" x14ac:dyDescent="0.3">
      <c r="A99" s="55" t="s">
        <v>110</v>
      </c>
      <c r="B99" s="55"/>
      <c r="C99" s="4"/>
      <c r="D99" s="15"/>
      <c r="E99" s="15"/>
      <c r="F99" s="15"/>
      <c r="G99" s="15"/>
      <c r="H99" s="44"/>
      <c r="I99" s="32"/>
      <c r="J99" s="32"/>
      <c r="K99" s="32"/>
      <c r="L99" s="44"/>
      <c r="P99" s="16">
        <v>26.55</v>
      </c>
    </row>
    <row r="100" spans="1:22" x14ac:dyDescent="0.3">
      <c r="A100" s="80" t="s">
        <v>67</v>
      </c>
      <c r="B100" s="80"/>
      <c r="C100" s="17">
        <v>0.59</v>
      </c>
      <c r="D100" s="15">
        <f>(D97+D98)*0.0158</f>
        <v>0.59958854360000002</v>
      </c>
      <c r="E100" s="15">
        <f t="shared" si="15"/>
        <v>0.62341139561431524</v>
      </c>
      <c r="F100" s="15">
        <v>0.41</v>
      </c>
      <c r="G100" s="15">
        <f>SUM(G97:G98)/100</f>
        <v>0.43709999999999999</v>
      </c>
      <c r="H100" s="44">
        <v>0.52</v>
      </c>
      <c r="I100" s="32"/>
      <c r="J100" s="32"/>
      <c r="K100" s="32"/>
      <c r="L100" s="44">
        <v>0.52</v>
      </c>
      <c r="P100" s="56">
        <v>0.54</v>
      </c>
    </row>
    <row r="101" spans="1:22" x14ac:dyDescent="0.3">
      <c r="D101" s="19"/>
      <c r="E101" s="19"/>
      <c r="F101" s="19"/>
      <c r="G101" s="19"/>
      <c r="H101" s="19"/>
      <c r="I101" s="35"/>
      <c r="J101" s="35"/>
      <c r="K101" s="36"/>
    </row>
    <row r="102" spans="1:22" ht="30" hidden="1" customHeight="1" x14ac:dyDescent="0.3">
      <c r="A102" s="27" t="s">
        <v>71</v>
      </c>
      <c r="B102" s="25"/>
      <c r="C102" s="26">
        <v>2017</v>
      </c>
      <c r="D102" s="24">
        <v>2018</v>
      </c>
      <c r="E102" s="24">
        <v>2019</v>
      </c>
      <c r="F102" s="24" t="s">
        <v>101</v>
      </c>
      <c r="G102" s="24">
        <v>2021</v>
      </c>
      <c r="H102" s="43" t="s">
        <v>105</v>
      </c>
      <c r="I102" s="34"/>
      <c r="J102" s="34"/>
      <c r="K102" s="34"/>
      <c r="L102" s="43" t="s">
        <v>105</v>
      </c>
      <c r="P102" s="43" t="s">
        <v>105</v>
      </c>
    </row>
    <row r="103" spans="1:22" hidden="1" x14ac:dyDescent="0.3">
      <c r="A103" s="23" t="s">
        <v>73</v>
      </c>
      <c r="B103" s="23"/>
      <c r="C103" s="21" t="e">
        <f>SUM(C97,C98,#REF!,C100)</f>
        <v>#REF!</v>
      </c>
      <c r="D103" s="15" t="e">
        <f>D97+D98+#REF!+D100</f>
        <v>#REF!</v>
      </c>
      <c r="E103" s="15" t="e">
        <f>E97+E98+#REF!+E100</f>
        <v>#REF!</v>
      </c>
      <c r="F103" s="15" t="e">
        <f>F97+F98+#REF!+F100</f>
        <v>#REF!</v>
      </c>
      <c r="G103" s="15" t="e">
        <f>(G97+G98+#REF!)+G100</f>
        <v>#REF!</v>
      </c>
      <c r="H103" s="18" t="e">
        <f>SUM(H97:H98,H100,#REF!)</f>
        <v>#REF!</v>
      </c>
      <c r="I103" s="32"/>
      <c r="J103" s="32"/>
      <c r="K103" s="32"/>
      <c r="L103" s="18" t="e">
        <f>SUM(L97:L98,L100,#REF!)</f>
        <v>#REF!</v>
      </c>
      <c r="P103" s="18">
        <f>SUM(P97:P100)</f>
        <v>80.95</v>
      </c>
    </row>
    <row r="104" spans="1:22" hidden="1" x14ac:dyDescent="0.3">
      <c r="A104" s="76" t="s">
        <v>75</v>
      </c>
      <c r="B104" s="77"/>
      <c r="C104" s="21" t="e">
        <f>SUM(C97,C98,#REF!,C100)</f>
        <v>#REF!</v>
      </c>
      <c r="D104" s="15" t="e">
        <f>D97+D98+#REF!+D100</f>
        <v>#REF!</v>
      </c>
      <c r="E104" s="15" t="e">
        <f>E97+E98+#REF!+E100</f>
        <v>#REF!</v>
      </c>
      <c r="F104" s="15" t="e">
        <f>F97+F98+#REF!+F100</f>
        <v>#REF!</v>
      </c>
      <c r="G104" s="15">
        <v>70.75</v>
      </c>
      <c r="H104" s="18" t="e">
        <f>SUM(H97:H98,H100,#REF!)</f>
        <v>#REF!</v>
      </c>
      <c r="I104" s="32"/>
      <c r="J104" s="32"/>
      <c r="K104" s="32"/>
      <c r="L104" s="18" t="e">
        <f>SUM(L97:L98,L100,#REF!)</f>
        <v>#REF!</v>
      </c>
      <c r="P104" s="18"/>
    </row>
    <row r="105" spans="1:22" hidden="1" x14ac:dyDescent="0.3">
      <c r="D105" s="19"/>
      <c r="E105" s="19"/>
      <c r="F105" s="19"/>
      <c r="G105" s="19"/>
      <c r="H105" s="19"/>
      <c r="I105" s="35"/>
      <c r="J105" s="35"/>
      <c r="K105" s="36"/>
    </row>
    <row r="106" spans="1:22" ht="30" hidden="1" customHeight="1" x14ac:dyDescent="0.3">
      <c r="A106" s="27" t="s">
        <v>78</v>
      </c>
      <c r="B106" s="25"/>
      <c r="C106" s="26">
        <v>2017</v>
      </c>
      <c r="D106" s="24">
        <v>2018</v>
      </c>
      <c r="E106" s="24">
        <v>2019</v>
      </c>
      <c r="F106" s="24" t="s">
        <v>101</v>
      </c>
      <c r="G106" s="24">
        <v>2021</v>
      </c>
      <c r="H106" s="43" t="s">
        <v>105</v>
      </c>
      <c r="I106" s="34"/>
      <c r="J106" s="34"/>
      <c r="K106" s="34"/>
      <c r="L106" s="43" t="s">
        <v>105</v>
      </c>
      <c r="P106" s="43" t="s">
        <v>105</v>
      </c>
    </row>
    <row r="107" spans="1:22" hidden="1" x14ac:dyDescent="0.3">
      <c r="A107" s="23" t="s">
        <v>73</v>
      </c>
      <c r="B107" s="23"/>
      <c r="C107" s="21" t="e">
        <f>SUM(C97,C98,#REF!,C100)</f>
        <v>#REF!</v>
      </c>
      <c r="D107" s="15" t="e">
        <f>D97+D98+#REF!+D100</f>
        <v>#REF!</v>
      </c>
      <c r="E107" s="15" t="e">
        <f>SUM(E97,E98,E100,#REF!)</f>
        <v>#REF!</v>
      </c>
      <c r="F107" s="15" t="e">
        <f>F97+F98+#REF!+F100</f>
        <v>#REF!</v>
      </c>
      <c r="G107" s="15" t="e">
        <f>G97+G98+#REF!+G100</f>
        <v>#REF!</v>
      </c>
      <c r="H107" s="18" t="e">
        <f>SUM(H97:H98,H100,#REF!)</f>
        <v>#REF!</v>
      </c>
      <c r="I107" s="32"/>
      <c r="J107" s="32"/>
      <c r="K107" s="32"/>
      <c r="L107" s="18" t="e">
        <f>SUM(L97:L98,L100,#REF!)</f>
        <v>#REF!</v>
      </c>
      <c r="P107" s="18" t="e">
        <f>SUM(P97:P98,P100,#REF!)</f>
        <v>#REF!</v>
      </c>
    </row>
    <row r="108" spans="1:22" hidden="1" x14ac:dyDescent="0.3">
      <c r="A108" s="76" t="s">
        <v>75</v>
      </c>
      <c r="B108" s="77"/>
      <c r="C108" s="21" t="e">
        <f>SUM(C97,C98,#REF!,C100)</f>
        <v>#REF!</v>
      </c>
      <c r="D108" s="15" t="e">
        <f>D97+D98+#REF!+D100</f>
        <v>#REF!</v>
      </c>
      <c r="E108" s="15" t="e">
        <f>SUM(E97,E98,E100,#REF!)</f>
        <v>#REF!</v>
      </c>
      <c r="F108" s="15" t="e">
        <f>F97+F98+#REF!+F100</f>
        <v>#REF!</v>
      </c>
      <c r="G108" s="15" t="e">
        <f>G97+G98+#REF!+G100</f>
        <v>#REF!</v>
      </c>
      <c r="H108" s="18" t="e">
        <f>SUM(H97:H98,H100,#REF!)</f>
        <v>#REF!</v>
      </c>
      <c r="I108" s="32"/>
      <c r="J108" s="32"/>
      <c r="K108" s="32"/>
      <c r="L108" s="18" t="e">
        <f>SUM(L97:L98,L100,#REF!)</f>
        <v>#REF!</v>
      </c>
      <c r="P108" s="18" t="e">
        <f>SUM(P97:P98,P100,#REF!)</f>
        <v>#REF!</v>
      </c>
      <c r="Q108" s="36"/>
      <c r="R108" s="36"/>
      <c r="S108" s="36"/>
      <c r="T108" s="36"/>
      <c r="U108" s="36"/>
      <c r="V108" s="36"/>
    </row>
    <row r="109" spans="1:22" hidden="1" x14ac:dyDescent="0.3">
      <c r="D109" s="19"/>
      <c r="E109" s="19"/>
      <c r="F109" s="19"/>
      <c r="G109" s="19"/>
      <c r="H109" s="19"/>
      <c r="I109" s="35"/>
      <c r="J109" s="35"/>
      <c r="K109" s="36"/>
      <c r="Q109" s="36"/>
      <c r="R109" s="51"/>
      <c r="S109" s="51"/>
      <c r="T109" s="36"/>
      <c r="U109" s="36"/>
      <c r="V109" s="36"/>
    </row>
    <row r="110" spans="1:22" x14ac:dyDescent="0.3">
      <c r="D110" s="19"/>
      <c r="E110" s="19"/>
      <c r="F110" s="19"/>
      <c r="G110" s="19"/>
      <c r="H110" s="19"/>
      <c r="I110" s="35"/>
      <c r="J110" s="35"/>
      <c r="K110" s="36"/>
      <c r="Q110" s="36"/>
      <c r="R110" s="51"/>
      <c r="S110" s="51"/>
      <c r="T110" s="36"/>
      <c r="U110" s="36"/>
      <c r="V110" s="36"/>
    </row>
    <row r="111" spans="1:22" ht="30" customHeight="1" x14ac:dyDescent="0.3">
      <c r="A111" s="78" t="s">
        <v>93</v>
      </c>
      <c r="B111" s="78"/>
      <c r="C111" s="13">
        <v>2017</v>
      </c>
      <c r="D111" s="22">
        <v>2018</v>
      </c>
      <c r="E111" s="22">
        <v>2019</v>
      </c>
      <c r="F111" s="24" t="s">
        <v>101</v>
      </c>
      <c r="G111" s="24">
        <v>2021</v>
      </c>
      <c r="H111" s="43" t="s">
        <v>103</v>
      </c>
      <c r="I111" s="68" t="s">
        <v>104</v>
      </c>
      <c r="J111" s="69"/>
      <c r="K111" s="42"/>
      <c r="L111" s="43" t="s">
        <v>103</v>
      </c>
      <c r="M111" s="70" t="s">
        <v>104</v>
      </c>
      <c r="N111" s="71"/>
      <c r="P111" s="43" t="s">
        <v>103</v>
      </c>
      <c r="Q111" s="36"/>
      <c r="R111" s="51"/>
      <c r="S111" s="51"/>
      <c r="T111" s="36"/>
      <c r="U111" s="36"/>
      <c r="V111" s="36"/>
    </row>
    <row r="112" spans="1:22" ht="15" customHeight="1" x14ac:dyDescent="0.3">
      <c r="A112" s="79" t="s">
        <v>94</v>
      </c>
      <c r="B112" s="79"/>
      <c r="C112" s="13">
        <v>142.79</v>
      </c>
      <c r="D112" s="14">
        <f>C112*0.0163+C112</f>
        <v>145.11747699999998</v>
      </c>
      <c r="E112" s="14">
        <v>150.88999999999999</v>
      </c>
      <c r="F112" s="14">
        <v>155.30000000000001</v>
      </c>
      <c r="G112" s="14">
        <f>(F112*5.45)/100+F112</f>
        <v>163.76385000000002</v>
      </c>
      <c r="H112" s="15">
        <v>180.4</v>
      </c>
      <c r="I112" s="68"/>
      <c r="J112" s="69"/>
      <c r="K112" s="42"/>
      <c r="L112" s="15">
        <v>180.4</v>
      </c>
      <c r="M112" s="72"/>
      <c r="N112" s="73"/>
      <c r="P112" s="15">
        <v>180.4</v>
      </c>
      <c r="Q112" s="36"/>
      <c r="R112" s="51"/>
      <c r="S112" s="51"/>
      <c r="T112" s="36"/>
      <c r="U112" s="36"/>
      <c r="V112" s="36"/>
    </row>
    <row r="113" spans="1:22" x14ac:dyDescent="0.3">
      <c r="A113" s="79" t="s">
        <v>95</v>
      </c>
      <c r="B113" s="79"/>
      <c r="C113" s="13">
        <v>285.58</v>
      </c>
      <c r="D113" s="14">
        <f>C113*0.0163+C113</f>
        <v>290.23495399999996</v>
      </c>
      <c r="E113" s="14">
        <v>301.76</v>
      </c>
      <c r="F113" s="14">
        <v>310.57</v>
      </c>
      <c r="G113" s="14">
        <f>(F113*5.45)/100+F113</f>
        <v>327.49606499999999</v>
      </c>
      <c r="H113" s="15">
        <v>360.77</v>
      </c>
      <c r="I113" s="68"/>
      <c r="J113" s="69"/>
      <c r="K113" s="42"/>
      <c r="L113" s="15">
        <v>360.77</v>
      </c>
      <c r="M113" s="72"/>
      <c r="N113" s="73"/>
      <c r="P113" s="15">
        <v>360.77</v>
      </c>
      <c r="Q113" s="36"/>
      <c r="R113" s="36"/>
      <c r="S113" s="36"/>
      <c r="T113" s="36"/>
      <c r="U113" s="36"/>
      <c r="V113" s="36"/>
    </row>
    <row r="114" spans="1:22" x14ac:dyDescent="0.3">
      <c r="H114" s="45"/>
      <c r="I114" s="68"/>
      <c r="J114" s="69"/>
      <c r="K114" s="41"/>
      <c r="L114" s="50"/>
      <c r="M114" s="74"/>
      <c r="N114" s="75"/>
      <c r="Q114" s="36"/>
      <c r="R114" s="36"/>
      <c r="S114" s="36"/>
      <c r="T114" s="36"/>
      <c r="U114" s="36"/>
      <c r="V114" s="36"/>
    </row>
    <row r="115" spans="1:22" s="33" customFormat="1" ht="15" customHeight="1" x14ac:dyDescent="0.3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Q115" s="52"/>
      <c r="R115" s="52"/>
      <c r="S115" s="52"/>
      <c r="T115" s="52"/>
      <c r="U115" s="52"/>
      <c r="V115" s="52"/>
    </row>
  </sheetData>
  <mergeCells count="69">
    <mergeCell ref="C3:D3"/>
    <mergeCell ref="C4:D4"/>
    <mergeCell ref="C5:D5"/>
    <mergeCell ref="C6:D6"/>
    <mergeCell ref="C8:D8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32:D32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44:D44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56:D56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A2:P2"/>
    <mergeCell ref="A1:P1"/>
    <mergeCell ref="I111:J114"/>
    <mergeCell ref="M111:N114"/>
    <mergeCell ref="A104:B104"/>
    <mergeCell ref="A108:B108"/>
    <mergeCell ref="A111:B111"/>
    <mergeCell ref="A112:B112"/>
    <mergeCell ref="A113:B113"/>
    <mergeCell ref="A100:B100"/>
    <mergeCell ref="A61:P61"/>
    <mergeCell ref="C58:D58"/>
    <mergeCell ref="C59:D59"/>
    <mergeCell ref="I63:K91"/>
    <mergeCell ref="A97:B97"/>
    <mergeCell ref="A98:B98"/>
  </mergeCells>
  <pageMargins left="1.3779527559055118" right="0.51181102362204722" top="0.78740157480314965" bottom="0.78740157480314965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gladson</cp:lastModifiedBy>
  <cp:lastPrinted>2024-04-15T16:01:51Z</cp:lastPrinted>
  <dcterms:created xsi:type="dcterms:W3CDTF">2017-06-20T18:45:24Z</dcterms:created>
  <dcterms:modified xsi:type="dcterms:W3CDTF">2024-04-15T16:07:30Z</dcterms:modified>
</cp:coreProperties>
</file>